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E\Data\D03\Farm Management\Production Economics\COP decision support tools\2 - Forage and Livestock Calculators\2025\"/>
    </mc:Choice>
  </mc:AlternateContent>
  <xr:revisionPtr revIDLastSave="0" documentId="13_ncr:1_{E0793ADB-EF59-4679-8B98-A246A66E75DE}" xr6:coauthVersionLast="47" xr6:coauthVersionMax="47" xr10:uidLastSave="{00000000-0000-0000-0000-000000000000}"/>
  <workbookProtection workbookAlgorithmName="SHA-512" workbookHashValue="TIWpQTHVYyA3Uh/2g6jvJWdOpyRT9+uRAYUokHNreQtHjBjOP2+11inJSa30Yaq4TRgfDFL/drVabXn0lmRNFg==" workbookSaltValue="Cqc8A2pnrcEGCIHghJ4Wzw==" workbookSpinCount="100000" lockStructure="1"/>
  <bookViews>
    <workbookView xWindow="-108" yWindow="-108" windowWidth="23256" windowHeight="12576" xr2:uid="{00000000-000D-0000-FFFF-FFFF00000000}"/>
  </bookViews>
  <sheets>
    <sheet name="Decision- Straw Ammoniation" sheetId="1" r:id="rId1"/>
  </sheets>
  <definedNames>
    <definedName name="_xlnm.Print_Area" localSheetId="0">'Decision- Straw Ammoniation'!$A$1:$I$69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48" i="1"/>
  <c r="D36" i="1" l="1"/>
  <c r="D8" i="1"/>
  <c r="D21" i="1"/>
  <c r="F9" i="1"/>
  <c r="D10" i="1" l="1"/>
  <c r="D53" i="1"/>
  <c r="E53" i="1"/>
  <c r="D22" i="1" l="1"/>
  <c r="F10" i="1"/>
  <c r="D26" i="1" l="1"/>
  <c r="D27" i="1" s="1"/>
  <c r="D28" i="1" s="1"/>
  <c r="D29" i="1" l="1"/>
  <c r="D31" i="1" s="1"/>
  <c r="D32" i="1" l="1"/>
  <c r="D37" i="1"/>
  <c r="D39" i="1" s="1"/>
  <c r="D54" i="1" s="1"/>
  <c r="D30" i="1"/>
  <c r="E54" i="1" l="1"/>
  <c r="D43" i="1"/>
  <c r="D40" i="1"/>
  <c r="D44" i="1"/>
  <c r="D41" i="1"/>
  <c r="H3" i="1" l="1"/>
</calcChain>
</file>

<file path=xl/sharedStrings.xml><?xml version="1.0" encoding="utf-8"?>
<sst xmlns="http://schemas.openxmlformats.org/spreadsheetml/2006/main" count="98" uniqueCount="87">
  <si>
    <t>Printed:</t>
  </si>
  <si>
    <t>. . . . . . . . . . . . . . . . . . . . . . . . . . . . . . . . . . . . . . . . . . . . . . . . . . . . . . . . . . . . . .</t>
  </si>
  <si>
    <r>
      <t xml:space="preserve">*** Enter changes to </t>
    </r>
    <r>
      <rPr>
        <b/>
        <sz val="10"/>
        <color indexed="12"/>
        <rFont val="Arial"/>
        <family val="2"/>
      </rPr>
      <t>BLUE</t>
    </r>
    <r>
      <rPr>
        <b/>
        <sz val="10"/>
        <color indexed="48"/>
        <rFont val="Arial"/>
        <family val="2"/>
      </rPr>
      <t xml:space="preserve"> </t>
    </r>
    <r>
      <rPr>
        <b/>
        <sz val="10"/>
        <rFont val="Arial"/>
        <family val="2"/>
      </rPr>
      <t>values only ***</t>
    </r>
  </si>
  <si>
    <t>For more information:</t>
  </si>
  <si>
    <t>A.</t>
  </si>
  <si>
    <t>B.</t>
  </si>
  <si>
    <t>C.</t>
  </si>
  <si>
    <t>percent</t>
  </si>
  <si>
    <t>D.</t>
  </si>
  <si>
    <t>E.</t>
  </si>
  <si>
    <t>F.</t>
  </si>
  <si>
    <t>G.</t>
  </si>
  <si>
    <t>H.</t>
  </si>
  <si>
    <t>I.</t>
  </si>
  <si>
    <t>J.</t>
  </si>
  <si>
    <t>K.</t>
  </si>
  <si>
    <t>L.</t>
  </si>
  <si>
    <t>¢/pound</t>
  </si>
  <si>
    <t>M.</t>
  </si>
  <si>
    <t>$/ton</t>
  </si>
  <si>
    <t>N.</t>
  </si>
  <si>
    <t>O.</t>
  </si>
  <si>
    <t>P.</t>
  </si>
  <si>
    <t>Q.</t>
  </si>
  <si>
    <t>R.</t>
  </si>
  <si>
    <t>S.</t>
  </si>
  <si>
    <t>T.</t>
  </si>
  <si>
    <t>U.</t>
  </si>
  <si>
    <t>V.</t>
  </si>
  <si>
    <t>X.</t>
  </si>
  <si>
    <t>Y.</t>
  </si>
  <si>
    <t>Z.</t>
  </si>
  <si>
    <t>AA.</t>
  </si>
  <si>
    <t>W.</t>
  </si>
  <si>
    <t>AB.</t>
  </si>
  <si>
    <t>AC.</t>
  </si>
  <si>
    <t>AD.</t>
  </si>
  <si>
    <t>AE.</t>
  </si>
  <si>
    <t>Version 1.0</t>
  </si>
  <si>
    <t>Bales of straw to ammoniate</t>
  </si>
  <si>
    <t>Straw as fed moisture content</t>
  </si>
  <si>
    <t>Estimated bale weight, wet basis</t>
  </si>
  <si>
    <t>pounds</t>
  </si>
  <si>
    <t xml:space="preserve">Plastic Cover Cost  </t>
  </si>
  <si>
    <t>Ammonia required, (% of dry basis)</t>
  </si>
  <si>
    <t>Ammonia delivered in tank (tonnes)</t>
  </si>
  <si>
    <t>Straw cost ($ per bale)</t>
  </si>
  <si>
    <t>Anhydrous Ammonia Cost ($ per tonne)</t>
  </si>
  <si>
    <t>Total Anhydrous Ammonia required (HxO)</t>
  </si>
  <si>
    <t>Calculation #1 - Anydrous Ammonia Required</t>
  </si>
  <si>
    <t>tonnes</t>
  </si>
  <si>
    <t>Straw dry matter content (1-C)</t>
  </si>
  <si>
    <t xml:space="preserve">Estimated bale weight, dry basis (DxE) </t>
  </si>
  <si>
    <t>Total straw weight, wet basis (AxE)</t>
  </si>
  <si>
    <t>Total straw weight, dry basis (AxF)</t>
  </si>
  <si>
    <t>Anhydrous Ammonia required (P÷2,205)</t>
  </si>
  <si>
    <t>Ammonia tank capacity gauge reading, starting</t>
  </si>
  <si>
    <t>Ammonia tank capacity gauge reading, ending (((I-Q)xJ)÷I)</t>
  </si>
  <si>
    <t>per bale</t>
  </si>
  <si>
    <t>Decision Cost Calculator - Straw Ammoniation</t>
  </si>
  <si>
    <t>Total Anhydrous Ammonia cost (GxQ)</t>
  </si>
  <si>
    <t>Anhydrous Ammonia cost (S÷A)</t>
  </si>
  <si>
    <t>Straw Cost (AxB)</t>
  </si>
  <si>
    <t>Total Cost (K+S+W)</t>
  </si>
  <si>
    <t>Total Cost, wet basis (X÷A)</t>
  </si>
  <si>
    <t>Total Cost, wet basis (X÷N)</t>
  </si>
  <si>
    <t>Total Cost, dry basis (X÷O)</t>
  </si>
  <si>
    <t>Calculation #2 - Cost Summary</t>
  </si>
  <si>
    <t>$/bale</t>
  </si>
  <si>
    <t>Total Cost, wet basis (X÷(N÷2,000))</t>
  </si>
  <si>
    <t>Total Cost, dry basis (X÷(O÷2,000))</t>
  </si>
  <si>
    <t>Protein</t>
  </si>
  <si>
    <t>TDN</t>
  </si>
  <si>
    <t>Untreated straw</t>
  </si>
  <si>
    <t>Ammoniated straw</t>
  </si>
  <si>
    <t>Straw crude protein content, ammoniated</t>
  </si>
  <si>
    <t>Straw TDN content, ammoniated</t>
  </si>
  <si>
    <t>Straw crude protein content, untreated</t>
  </si>
  <si>
    <t>Straw TDN content, untreated</t>
  </si>
  <si>
    <t>Calculation #3 - Feed  Analysis Summary</t>
  </si>
  <si>
    <t>Cost of Anydrous &amp; Plastic, straw wet basis ((K+S)÷N)</t>
  </si>
  <si>
    <t>Cost of Anydrous &amp; Plastic, straw dry basis ((K+S)÷O)</t>
  </si>
  <si>
    <t>(normal range is 2 to 4%)</t>
  </si>
  <si>
    <r>
      <rPr>
        <b/>
        <sz val="10"/>
        <rFont val="Arial"/>
        <family val="2"/>
      </rPr>
      <t xml:space="preserve">Note: </t>
    </r>
    <r>
      <rPr>
        <sz val="10"/>
        <rFont val="Arial"/>
        <family val="2"/>
      </rPr>
      <t>This budget is only a guide and is not intended as an in-depth study of livestock feed values. Straw and anhydrous ammonia costs are estimated values only and are not intended to represent the current market value.  Interpretation and use of this information is the responsibility of the user.  If you need help with a budget, contact a Farm Management Specialist</t>
    </r>
  </si>
  <si>
    <t>September, 2024</t>
  </si>
  <si>
    <t>Straw Cost Calculator</t>
  </si>
  <si>
    <t>Ammoniation of Forages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</si>
</sst>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
    <numFmt numFmtId="165" formatCode="&quot;$&quot;#,##0"/>
    <numFmt numFmtId="166" formatCode="0.0%"/>
    <numFmt numFmtId="167" formatCode="0.0"/>
  </numFmts>
  <fonts count="33" x14ac:knownFonts="1">
    <font>
      <sz val="11"/>
      <color theme="1"/>
      <name val="Calibri"/>
      <family val="2"/>
      <scheme val="minor"/>
    </font>
    <font>
      <sz val="12"/>
      <name val="Arial"/>
      <family val="2"/>
    </font>
    <font>
      <sz val="10"/>
      <name val="Arial"/>
      <family val="2"/>
    </font>
    <font>
      <b/>
      <sz val="10"/>
      <name val="Arial"/>
      <family val="2"/>
    </font>
    <font>
      <b/>
      <sz val="10"/>
      <color theme="1"/>
      <name val="Arial"/>
      <family val="2"/>
    </font>
    <font>
      <b/>
      <sz val="11"/>
      <color theme="1"/>
      <name val="Arial"/>
      <family val="2"/>
    </font>
    <font>
      <u/>
      <sz val="10"/>
      <color theme="10"/>
      <name val="Arial"/>
      <family val="2"/>
    </font>
    <font>
      <b/>
      <u/>
      <sz val="10"/>
      <color theme="10"/>
      <name val="Arial"/>
      <family val="2"/>
    </font>
    <font>
      <sz val="11"/>
      <name val="Arial"/>
      <family val="2"/>
    </font>
    <font>
      <sz val="11"/>
      <color theme="1"/>
      <name val="Arial"/>
      <family val="2"/>
    </font>
    <font>
      <sz val="22"/>
      <color theme="1"/>
      <name val="Arial"/>
      <family val="2"/>
    </font>
    <font>
      <b/>
      <sz val="18"/>
      <color theme="0"/>
      <name val="Arial"/>
      <family val="2"/>
    </font>
    <font>
      <sz val="11"/>
      <color theme="0"/>
      <name val="Arial"/>
      <family val="2"/>
    </font>
    <font>
      <sz val="9"/>
      <color theme="0"/>
      <name val="Arial"/>
      <family val="2"/>
    </font>
    <font>
      <b/>
      <u/>
      <sz val="10"/>
      <color rgb="FF0000FF"/>
      <name val="Arial"/>
      <family val="2"/>
    </font>
    <font>
      <b/>
      <sz val="12"/>
      <color theme="0"/>
      <name val="Arial"/>
      <family val="2"/>
    </font>
    <font>
      <sz val="12"/>
      <color theme="0"/>
      <name val="Arial"/>
      <family val="2"/>
    </font>
    <font>
      <sz val="11"/>
      <color theme="1"/>
      <name val="Calibri"/>
      <family val="2"/>
      <scheme val="minor"/>
    </font>
    <font>
      <sz val="9"/>
      <color theme="1"/>
      <name val="Arial"/>
      <family val="2"/>
    </font>
    <font>
      <b/>
      <sz val="11"/>
      <color rgb="FF0000FF"/>
      <name val="Arial"/>
      <family val="2"/>
    </font>
    <font>
      <sz val="10"/>
      <color theme="1"/>
      <name val="Arial"/>
      <family val="2"/>
    </font>
    <font>
      <u/>
      <sz val="11"/>
      <color theme="1"/>
      <name val="Arial"/>
      <family val="2"/>
    </font>
    <font>
      <b/>
      <sz val="10"/>
      <color indexed="12"/>
      <name val="Arial"/>
      <family val="2"/>
    </font>
    <font>
      <b/>
      <sz val="10"/>
      <color indexed="48"/>
      <name val="Arial"/>
      <family val="2"/>
    </font>
    <font>
      <sz val="14"/>
      <name val="Arial"/>
      <family val="2"/>
    </font>
    <font>
      <b/>
      <sz val="11"/>
      <name val="Arial"/>
      <family val="2"/>
    </font>
    <font>
      <u/>
      <sz val="10"/>
      <color rgb="FF0000FF"/>
      <name val="Arial"/>
      <family val="2"/>
    </font>
    <font>
      <sz val="11"/>
      <color rgb="FF0000FF"/>
      <name val="Arial"/>
      <family val="2"/>
    </font>
    <font>
      <sz val="12"/>
      <color rgb="FF0000FF"/>
      <name val="Arial"/>
      <family val="2"/>
    </font>
    <font>
      <sz val="14"/>
      <color rgb="FF0000FF"/>
      <name val="Arial"/>
      <family val="2"/>
    </font>
    <font>
      <sz val="8"/>
      <color theme="1"/>
      <name val="Arial"/>
      <family val="2"/>
    </font>
    <font>
      <b/>
      <u/>
      <sz val="11"/>
      <color theme="1"/>
      <name val="Arial"/>
      <family val="2"/>
    </font>
    <font>
      <b/>
      <u/>
      <sz val="11"/>
      <name val="Arial"/>
      <family val="2"/>
    </font>
  </fonts>
  <fills count="3">
    <fill>
      <patternFill patternType="none"/>
    </fill>
    <fill>
      <patternFill patternType="gray125"/>
    </fill>
    <fill>
      <patternFill patternType="solid">
        <fgColor rgb="FF427730"/>
        <bgColor indexed="64"/>
      </patternFill>
    </fill>
  </fills>
  <borders count="2">
    <border>
      <left/>
      <right/>
      <top/>
      <bottom/>
      <diagonal/>
    </border>
    <border>
      <left/>
      <right/>
      <top/>
      <bottom style="thin">
        <color indexed="64"/>
      </bottom>
      <diagonal/>
    </border>
  </borders>
  <cellStyleXfs count="5">
    <xf numFmtId="0" fontId="0" fillId="0" borderId="0"/>
    <xf numFmtId="164" fontId="1" fillId="0" borderId="0">
      <alignment vertical="top"/>
    </xf>
    <xf numFmtId="0" fontId="6" fillId="0" borderId="0" applyNumberFormat="0" applyFill="0" applyBorder="0" applyAlignment="0" applyProtection="0">
      <alignment vertical="top"/>
      <protection locked="0"/>
    </xf>
    <xf numFmtId="43" fontId="17" fillId="0" borderId="0" applyFont="0" applyFill="0" applyBorder="0" applyAlignment="0" applyProtection="0"/>
    <xf numFmtId="0" fontId="2" fillId="0" borderId="0">
      <alignment vertical="top"/>
    </xf>
  </cellStyleXfs>
  <cellXfs count="70">
    <xf numFmtId="0" fontId="0" fillId="0" borderId="0" xfId="0"/>
    <xf numFmtId="0" fontId="4" fillId="0" borderId="1" xfId="0" applyFont="1" applyBorder="1"/>
    <xf numFmtId="17" fontId="5" fillId="0" borderId="1" xfId="0" applyNumberFormat="1" applyFont="1" applyBorder="1" applyAlignment="1">
      <alignment horizontal="right"/>
    </xf>
    <xf numFmtId="0" fontId="4" fillId="0" borderId="0" xfId="0" applyFont="1" applyAlignment="1">
      <alignment horizontal="left" vertical="center"/>
    </xf>
    <xf numFmtId="164" fontId="7" fillId="0" borderId="0" xfId="2" applyNumberFormat="1" applyFont="1" applyFill="1" applyProtection="1">
      <alignment vertical="top"/>
    </xf>
    <xf numFmtId="164" fontId="8" fillId="0" borderId="0" xfId="1" applyFont="1">
      <alignment vertical="top"/>
    </xf>
    <xf numFmtId="164" fontId="2" fillId="0" borderId="0" xfId="1" applyFont="1">
      <alignment vertical="top"/>
    </xf>
    <xf numFmtId="0" fontId="2" fillId="0" borderId="0" xfId="0" applyFont="1"/>
    <xf numFmtId="0" fontId="9" fillId="0" borderId="0" xfId="0" applyFont="1"/>
    <xf numFmtId="0" fontId="9" fillId="0" borderId="0" xfId="0" applyFont="1" applyAlignment="1">
      <alignment horizontal="center"/>
    </xf>
    <xf numFmtId="0" fontId="10" fillId="0" borderId="0" xfId="0" applyFont="1"/>
    <xf numFmtId="0" fontId="11" fillId="2" borderId="0" xfId="0" applyFont="1" applyFill="1"/>
    <xf numFmtId="0" fontId="12" fillId="2" borderId="0" xfId="0" applyFont="1" applyFill="1"/>
    <xf numFmtId="0" fontId="12" fillId="2" borderId="0" xfId="0" applyFont="1" applyFill="1" applyAlignment="1">
      <alignment horizontal="center"/>
    </xf>
    <xf numFmtId="0" fontId="13" fillId="2" borderId="0" xfId="0" applyFont="1" applyFill="1" applyAlignment="1">
      <alignment horizontal="right" vertical="center"/>
    </xf>
    <xf numFmtId="164" fontId="14" fillId="0" borderId="0" xfId="2" applyNumberFormat="1" applyFont="1" applyBorder="1" applyProtection="1">
      <alignment vertical="top"/>
    </xf>
    <xf numFmtId="0" fontId="16" fillId="2" borderId="0" xfId="0" applyFont="1" applyFill="1"/>
    <xf numFmtId="0" fontId="15" fillId="2" borderId="0" xfId="0" applyFont="1" applyFill="1" applyAlignment="1">
      <alignment horizontal="center"/>
    </xf>
    <xf numFmtId="0" fontId="15" fillId="2" borderId="0" xfId="0" applyFont="1" applyFill="1" applyAlignment="1">
      <alignment vertical="center"/>
    </xf>
    <xf numFmtId="0" fontId="19" fillId="0" borderId="0" xfId="0" applyFont="1" applyProtection="1">
      <protection locked="0"/>
    </xf>
    <xf numFmtId="165" fontId="19" fillId="0" borderId="0" xfId="0" applyNumberFormat="1" applyFont="1" applyProtection="1">
      <protection locked="0"/>
    </xf>
    <xf numFmtId="0" fontId="5" fillId="0" borderId="0" xfId="0" applyFont="1"/>
    <xf numFmtId="0" fontId="3" fillId="0" borderId="0" xfId="0" applyFont="1"/>
    <xf numFmtId="0" fontId="2" fillId="0" borderId="0" xfId="4" applyAlignment="1">
      <alignment horizontal="left"/>
    </xf>
    <xf numFmtId="0" fontId="1" fillId="0" borderId="0" xfId="4" applyFont="1" applyAlignment="1"/>
    <xf numFmtId="0" fontId="2" fillId="0" borderId="0" xfId="4" applyAlignment="1">
      <alignment horizontal="center"/>
    </xf>
    <xf numFmtId="0" fontId="2" fillId="0" borderId="0" xfId="0" applyFont="1" applyAlignment="1">
      <alignment horizontal="right"/>
    </xf>
    <xf numFmtId="0" fontId="24" fillId="0" borderId="0" xfId="0" applyFont="1"/>
    <xf numFmtId="0" fontId="8" fillId="0" borderId="0" xfId="0" applyFont="1"/>
    <xf numFmtId="165" fontId="19" fillId="0" borderId="0" xfId="0" applyNumberFormat="1" applyFont="1" applyAlignment="1" applyProtection="1">
      <alignment horizontal="right"/>
      <protection locked="0"/>
    </xf>
    <xf numFmtId="0" fontId="18" fillId="0" borderId="0" xfId="0" applyFont="1" applyAlignment="1">
      <alignment horizontal="left"/>
    </xf>
    <xf numFmtId="0" fontId="20" fillId="0" borderId="0" xfId="0" applyFont="1"/>
    <xf numFmtId="0" fontId="25" fillId="0" borderId="0" xfId="0" applyFont="1" applyAlignment="1">
      <alignment horizontal="left"/>
    </xf>
    <xf numFmtId="0" fontId="26" fillId="0" borderId="0" xfId="2" applyFont="1" applyAlignment="1" applyProtection="1">
      <alignment horizontal="left" indent="1"/>
    </xf>
    <xf numFmtId="0" fontId="27" fillId="0" borderId="0" xfId="0" applyFont="1"/>
    <xf numFmtId="0" fontId="28" fillId="0" borderId="0" xfId="0" applyFont="1"/>
    <xf numFmtId="0" fontId="29" fillId="0" borderId="0" xfId="0" applyFont="1"/>
    <xf numFmtId="0" fontId="18" fillId="0" borderId="0" xfId="0" applyFont="1" applyAlignment="1">
      <alignment horizontal="right"/>
    </xf>
    <xf numFmtId="0" fontId="25" fillId="0" borderId="0" xfId="0" applyFont="1"/>
    <xf numFmtId="9" fontId="19" fillId="0" borderId="0" xfId="0" applyNumberFormat="1" applyFont="1" applyProtection="1">
      <protection locked="0"/>
    </xf>
    <xf numFmtId="9" fontId="25" fillId="0" borderId="0" xfId="0" applyNumberFormat="1" applyFont="1"/>
    <xf numFmtId="165" fontId="5" fillId="0" borderId="0" xfId="0" applyNumberFormat="1" applyFont="1"/>
    <xf numFmtId="165" fontId="9" fillId="0" borderId="0" xfId="0" applyNumberFormat="1" applyFont="1"/>
    <xf numFmtId="0" fontId="9" fillId="0" borderId="1" xfId="0" applyFont="1" applyBorder="1"/>
    <xf numFmtId="0" fontId="21" fillId="0" borderId="0" xfId="0" applyFont="1"/>
    <xf numFmtId="0" fontId="18" fillId="0" borderId="0" xfId="0" applyFont="1"/>
    <xf numFmtId="164" fontId="5" fillId="0" borderId="0" xfId="0" applyNumberFormat="1" applyFont="1"/>
    <xf numFmtId="0" fontId="8" fillId="0" borderId="0" xfId="0" applyFont="1" applyAlignment="1">
      <alignment horizontal="left"/>
    </xf>
    <xf numFmtId="0" fontId="30" fillId="0" borderId="0" xfId="0" applyFont="1" applyAlignment="1">
      <alignment vertical="top" wrapText="1"/>
    </xf>
    <xf numFmtId="3" fontId="5" fillId="0" borderId="0" xfId="3" applyNumberFormat="1" applyFont="1" applyAlignment="1" applyProtection="1">
      <alignment horizontal="right"/>
    </xf>
    <xf numFmtId="9" fontId="5" fillId="0" borderId="0" xfId="0" applyNumberFormat="1" applyFont="1"/>
    <xf numFmtId="165" fontId="25" fillId="0" borderId="0" xfId="0" applyNumberFormat="1" applyFont="1"/>
    <xf numFmtId="2" fontId="5" fillId="0" borderId="0" xfId="0" applyNumberFormat="1" applyFont="1"/>
    <xf numFmtId="0" fontId="31" fillId="0" borderId="0" xfId="0" applyFont="1" applyAlignment="1">
      <alignment horizontal="center"/>
    </xf>
    <xf numFmtId="0" fontId="32" fillId="0" borderId="0" xfId="0" applyFont="1" applyAlignment="1">
      <alignment horizontal="center"/>
    </xf>
    <xf numFmtId="166" fontId="19" fillId="0" borderId="0" xfId="0" applyNumberFormat="1" applyFont="1" applyProtection="1">
      <protection locked="0"/>
    </xf>
    <xf numFmtId="10" fontId="19" fillId="0" borderId="0" xfId="0" applyNumberFormat="1" applyFont="1" applyProtection="1">
      <protection locked="0"/>
    </xf>
    <xf numFmtId="167" fontId="5" fillId="0" borderId="0" xfId="0" applyNumberFormat="1" applyFont="1" applyAlignment="1">
      <alignment horizontal="center"/>
    </xf>
    <xf numFmtId="0" fontId="2" fillId="0" borderId="0" xfId="0" applyFont="1" applyProtection="1">
      <protection locked="0"/>
    </xf>
    <xf numFmtId="0" fontId="6" fillId="0" borderId="0" xfId="2" applyAlignment="1" applyProtection="1">
      <alignment horizontal="left"/>
    </xf>
    <xf numFmtId="9" fontId="20" fillId="0" borderId="0" xfId="0" applyNumberFormat="1" applyFont="1" applyAlignment="1">
      <alignment horizontal="center"/>
    </xf>
    <xf numFmtId="0" fontId="7" fillId="0" borderId="0" xfId="2" applyFont="1" applyProtection="1">
      <alignment vertical="top"/>
    </xf>
    <xf numFmtId="0" fontId="5" fillId="0" borderId="1" xfId="0" applyFont="1" applyBorder="1" applyAlignment="1">
      <alignment horizontal="right"/>
    </xf>
    <xf numFmtId="165" fontId="5" fillId="0" borderId="1" xfId="0" applyNumberFormat="1" applyFont="1" applyBorder="1"/>
    <xf numFmtId="0" fontId="5" fillId="0" borderId="1" xfId="0" applyFont="1" applyBorder="1"/>
    <xf numFmtId="0" fontId="5" fillId="0" borderId="0" xfId="0" applyFont="1" applyAlignment="1">
      <alignment horizontal="center"/>
    </xf>
    <xf numFmtId="0" fontId="6" fillId="0" borderId="0" xfId="2" applyAlignment="1" applyProtection="1">
      <alignment horizontal="left" indent="1"/>
    </xf>
    <xf numFmtId="0" fontId="6" fillId="0" borderId="0" xfId="2" applyFill="1" applyAlignment="1" applyProtection="1"/>
    <xf numFmtId="164" fontId="2" fillId="0" borderId="0" xfId="1" applyFont="1" applyAlignment="1">
      <alignment horizontal="left" vertical="top" wrapText="1"/>
    </xf>
    <xf numFmtId="14" fontId="13" fillId="2" borderId="0" xfId="0" applyNumberFormat="1" applyFont="1" applyFill="1" applyAlignment="1">
      <alignment horizontal="center" vertical="center"/>
    </xf>
  </cellXfs>
  <cellStyles count="5">
    <cellStyle name="Comma" xfId="3" builtinId="3"/>
    <cellStyle name="Hyperlink" xfId="2" builtinId="8"/>
    <cellStyle name="Normal" xfId="0" builtinId="0"/>
    <cellStyle name="Normal 2" xfId="4" xr:uid="{00000000-0005-0000-0000-000003000000}"/>
    <cellStyle name="Normal_Farrow-Wean 500" xfId="1" xr:uid="{00000000-0005-0000-0000-000004000000}"/>
  </cellStyles>
  <dxfs count="0"/>
  <tableStyles count="0" defaultTableStyle="TableStyleMedium2" defaultPivotStyle="PivotStyleLight16"/>
  <colors>
    <mruColors>
      <color rgb="FF0000FF"/>
      <color rgb="FF427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371475</xdr:colOff>
      <xdr:row>0</xdr:row>
      <xdr:rowOff>151448</xdr:rowOff>
    </xdr:from>
    <xdr:to>
      <xdr:col>8</xdr:col>
      <xdr:colOff>171449</xdr:colOff>
      <xdr:row>1</xdr:row>
      <xdr:rowOff>180975</xdr:rowOff>
    </xdr:to>
    <xdr:pic>
      <xdr:nvPicPr>
        <xdr:cNvPr id="4" name="Picture 6" descr="Government of Manitob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151448"/>
          <a:ext cx="1943099" cy="372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1666875</xdr:colOff>
      <xdr:row>64</xdr:row>
      <xdr:rowOff>76200</xdr:rowOff>
    </xdr:from>
    <xdr:to>
      <xdr:col>5</xdr:col>
      <xdr:colOff>247650</xdr:colOff>
      <xdr:row>68</xdr:row>
      <xdr:rowOff>102151</xdr:rowOff>
    </xdr:to>
    <xdr:pic>
      <xdr:nvPicPr>
        <xdr:cNvPr id="5" name="Picture 4" descr="Contact Us information including a link to Farm Management Specialists listing.">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43100" y="11696700"/>
          <a:ext cx="3838575" cy="85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mb.ca/agriculture/farm-management/cost-production/pubs/calculator-straw-cost.xlsx" TargetMode="External"/><Relationship Id="rId1" Type="http://schemas.openxmlformats.org/officeDocument/2006/relationships/hyperlink" Target="https://www.gov.mb.ca/agriculture/crops/crop-management/forages/ammoniation-of-forages.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7"/>
  <sheetViews>
    <sheetView tabSelected="1" zoomScaleNormal="100" workbookViewId="0"/>
  </sheetViews>
  <sheetFormatPr defaultRowHeight="14.4" x14ac:dyDescent="0.3"/>
  <cols>
    <col min="1" max="1" width="4.109375" style="8" customWidth="1"/>
    <col min="2" max="3" width="28.6640625" style="8" customWidth="1"/>
    <col min="4" max="8" width="10.6640625" style="8" customWidth="1"/>
    <col min="9" max="9" width="4.5546875" style="8" customWidth="1"/>
    <col min="10" max="10" width="9.109375" style="8"/>
  </cols>
  <sheetData>
    <row r="1" spans="1:20" ht="27" customHeight="1" x14ac:dyDescent="0.3">
      <c r="E1" s="9"/>
      <c r="F1" s="9"/>
    </row>
    <row r="2" spans="1:20" ht="27.6" x14ac:dyDescent="0.45">
      <c r="A2" s="10" t="s">
        <v>1</v>
      </c>
      <c r="B2" s="10"/>
      <c r="C2" s="10"/>
      <c r="E2" s="9"/>
      <c r="F2" s="9"/>
    </row>
    <row r="3" spans="1:20" ht="22.8" x14ac:dyDescent="0.4">
      <c r="A3" s="11" t="s">
        <v>59</v>
      </c>
      <c r="B3" s="11"/>
      <c r="C3" s="11"/>
      <c r="D3" s="12"/>
      <c r="E3" s="13"/>
      <c r="F3" s="13"/>
      <c r="G3" s="14" t="s">
        <v>0</v>
      </c>
      <c r="H3" s="69">
        <f ca="1">TODAY()</f>
        <v>45566</v>
      </c>
      <c r="I3" s="69"/>
    </row>
    <row r="4" spans="1:20" s="8" customFormat="1" ht="15.6" x14ac:dyDescent="0.3">
      <c r="A4" s="21"/>
      <c r="B4" s="21"/>
      <c r="C4" s="21"/>
      <c r="E4" s="22" t="s">
        <v>2</v>
      </c>
      <c r="I4" s="37" t="s">
        <v>38</v>
      </c>
      <c r="J4" s="23"/>
      <c r="K4"/>
      <c r="L4"/>
      <c r="M4" s="24"/>
      <c r="N4" s="24"/>
      <c r="O4" s="25"/>
      <c r="P4" s="25"/>
      <c r="Q4" s="25"/>
      <c r="R4" s="26"/>
      <c r="S4" s="26"/>
      <c r="T4" s="25"/>
    </row>
    <row r="5" spans="1:20" ht="15" customHeight="1" x14ac:dyDescent="0.3">
      <c r="A5" s="8" t="s">
        <v>4</v>
      </c>
      <c r="B5" s="8" t="s">
        <v>39</v>
      </c>
      <c r="D5" s="19">
        <v>125</v>
      </c>
    </row>
    <row r="6" spans="1:20" ht="15" customHeight="1" x14ac:dyDescent="0.3">
      <c r="A6" s="8" t="s">
        <v>5</v>
      </c>
      <c r="B6" s="8" t="s">
        <v>46</v>
      </c>
      <c r="D6" s="20">
        <v>35</v>
      </c>
    </row>
    <row r="7" spans="1:20" x14ac:dyDescent="0.3">
      <c r="A7" s="8" t="s">
        <v>6</v>
      </c>
      <c r="B7" s="8" t="s">
        <v>40</v>
      </c>
      <c r="D7" s="55">
        <v>0.15</v>
      </c>
      <c r="E7" s="8" t="s">
        <v>7</v>
      </c>
    </row>
    <row r="8" spans="1:20" ht="15" customHeight="1" x14ac:dyDescent="0.3">
      <c r="A8" s="8" t="s">
        <v>8</v>
      </c>
      <c r="B8" s="8" t="s">
        <v>51</v>
      </c>
      <c r="D8" s="40">
        <f>1-D7</f>
        <v>0.85</v>
      </c>
      <c r="E8" s="8" t="s">
        <v>7</v>
      </c>
    </row>
    <row r="9" spans="1:20" ht="15" customHeight="1" x14ac:dyDescent="0.3">
      <c r="A9" s="8" t="s">
        <v>9</v>
      </c>
      <c r="B9" s="8" t="s">
        <v>41</v>
      </c>
      <c r="D9" s="19">
        <v>1100</v>
      </c>
      <c r="E9" s="8" t="s">
        <v>42</v>
      </c>
      <c r="F9" s="31" t="str">
        <f>"("&amp;TEXT(D9*D5,"#,###")&amp;" total pounds)"</f>
        <v>(137,500 total pounds)</v>
      </c>
    </row>
    <row r="10" spans="1:20" ht="15" customHeight="1" x14ac:dyDescent="0.3">
      <c r="A10" s="8" t="s">
        <v>10</v>
      </c>
      <c r="B10" s="8" t="s">
        <v>52</v>
      </c>
      <c r="D10" s="38">
        <f>D9*D8</f>
        <v>935</v>
      </c>
      <c r="E10" s="8" t="s">
        <v>42</v>
      </c>
      <c r="F10" s="31" t="str">
        <f>"("&amp;TEXT(D10*D5,"#,###")&amp;" total pounds)"</f>
        <v>(116,875 total pounds)</v>
      </c>
    </row>
    <row r="11" spans="1:20" ht="7.5" customHeight="1" x14ac:dyDescent="0.3">
      <c r="D11" s="19"/>
      <c r="E11" s="31"/>
    </row>
    <row r="12" spans="1:20" ht="15" customHeight="1" x14ac:dyDescent="0.3">
      <c r="A12" s="8" t="s">
        <v>11</v>
      </c>
      <c r="B12" s="8" t="s">
        <v>47</v>
      </c>
      <c r="D12" s="20">
        <v>1150</v>
      </c>
      <c r="E12" s="19"/>
      <c r="F12" s="48"/>
    </row>
    <row r="13" spans="1:20" ht="15" customHeight="1" x14ac:dyDescent="0.3">
      <c r="A13" s="8" t="s">
        <v>12</v>
      </c>
      <c r="B13" s="8" t="s">
        <v>44</v>
      </c>
      <c r="D13" s="39">
        <v>0.03</v>
      </c>
      <c r="E13" s="58" t="s">
        <v>82</v>
      </c>
      <c r="F13" s="48"/>
    </row>
    <row r="14" spans="1:20" ht="15" customHeight="1" x14ac:dyDescent="0.3">
      <c r="A14" s="8" t="s">
        <v>13</v>
      </c>
      <c r="B14" s="8" t="s">
        <v>45</v>
      </c>
      <c r="D14" s="19">
        <v>2.8</v>
      </c>
      <c r="E14" s="19"/>
      <c r="F14" s="48"/>
    </row>
    <row r="15" spans="1:20" ht="15" customHeight="1" x14ac:dyDescent="0.3">
      <c r="A15" s="8" t="s">
        <v>14</v>
      </c>
      <c r="B15" s="8" t="s">
        <v>56</v>
      </c>
      <c r="D15" s="39">
        <v>0.86</v>
      </c>
      <c r="E15" s="19"/>
      <c r="F15" s="48"/>
    </row>
    <row r="16" spans="1:20" x14ac:dyDescent="0.3">
      <c r="A16" s="8" t="s">
        <v>15</v>
      </c>
      <c r="B16" s="8" t="s">
        <v>43</v>
      </c>
      <c r="D16" s="20">
        <v>500</v>
      </c>
    </row>
    <row r="17" spans="1:9" ht="7.5" customHeight="1" x14ac:dyDescent="0.3">
      <c r="D17" s="20"/>
    </row>
    <row r="18" spans="1:9" x14ac:dyDescent="0.3">
      <c r="A18" s="8" t="s">
        <v>16</v>
      </c>
      <c r="B18" s="8" t="s">
        <v>77</v>
      </c>
      <c r="D18" s="55">
        <v>4.2000000000000003E-2</v>
      </c>
    </row>
    <row r="19" spans="1:9" x14ac:dyDescent="0.3">
      <c r="A19" s="8" t="s">
        <v>18</v>
      </c>
      <c r="B19" s="8" t="s">
        <v>78</v>
      </c>
      <c r="D19" s="55">
        <v>0.45</v>
      </c>
    </row>
    <row r="20" spans="1:9" ht="7.5" customHeight="1" x14ac:dyDescent="0.3">
      <c r="D20" s="20"/>
    </row>
    <row r="21" spans="1:9" x14ac:dyDescent="0.3">
      <c r="A21" s="8" t="s">
        <v>20</v>
      </c>
      <c r="B21" s="8" t="s">
        <v>53</v>
      </c>
      <c r="D21" s="49" t="str">
        <f>TEXT(D9*D5,"#,###")</f>
        <v>137,500</v>
      </c>
      <c r="E21" s="8" t="s">
        <v>42</v>
      </c>
    </row>
    <row r="22" spans="1:9" x14ac:dyDescent="0.3">
      <c r="A22" s="8" t="s">
        <v>21</v>
      </c>
      <c r="B22" s="8" t="s">
        <v>54</v>
      </c>
      <c r="D22" s="49" t="str">
        <f>TEXT(D10*D5,"#,###")</f>
        <v>116,875</v>
      </c>
      <c r="E22" s="8" t="s">
        <v>42</v>
      </c>
    </row>
    <row r="23" spans="1:9" ht="7.5" customHeight="1" x14ac:dyDescent="0.3"/>
    <row r="24" spans="1:9" ht="20.25" customHeight="1" x14ac:dyDescent="0.3">
      <c r="A24" s="18" t="s">
        <v>49</v>
      </c>
      <c r="B24" s="18"/>
      <c r="C24" s="18"/>
      <c r="D24" s="17"/>
      <c r="E24" s="17"/>
      <c r="F24" s="16"/>
      <c r="G24" s="17"/>
      <c r="H24" s="17"/>
      <c r="I24" s="17"/>
    </row>
    <row r="25" spans="1:9" ht="7.5" customHeight="1" x14ac:dyDescent="0.3"/>
    <row r="26" spans="1:9" x14ac:dyDescent="0.3">
      <c r="A26" s="8" t="s">
        <v>22</v>
      </c>
      <c r="B26" s="8" t="s">
        <v>48</v>
      </c>
      <c r="D26" s="49" t="str">
        <f>TEXT(D22*D13,"#,###")</f>
        <v>3,506</v>
      </c>
      <c r="E26" s="8" t="s">
        <v>42</v>
      </c>
      <c r="F26" s="30"/>
      <c r="H26" s="42"/>
    </row>
    <row r="27" spans="1:9" x14ac:dyDescent="0.3">
      <c r="A27" s="8" t="s">
        <v>23</v>
      </c>
      <c r="B27" s="8" t="s">
        <v>55</v>
      </c>
      <c r="D27" s="21">
        <f>ROUND(D26/2205,2)</f>
        <v>1.59</v>
      </c>
      <c r="E27" s="8" t="s">
        <v>50</v>
      </c>
      <c r="F27" s="45"/>
      <c r="H27" s="42"/>
    </row>
    <row r="28" spans="1:9" x14ac:dyDescent="0.3">
      <c r="A28" s="8" t="s">
        <v>24</v>
      </c>
      <c r="B28" s="8" t="s">
        <v>57</v>
      </c>
      <c r="D28" s="50">
        <f>ROUND((((D14-D27)*D15)/D14),2)</f>
        <v>0.37</v>
      </c>
      <c r="F28" s="45"/>
      <c r="H28" s="42"/>
    </row>
    <row r="29" spans="1:9" x14ac:dyDescent="0.3">
      <c r="A29" s="8" t="s">
        <v>25</v>
      </c>
      <c r="B29" s="8" t="s">
        <v>60</v>
      </c>
      <c r="D29" s="41">
        <f>ROUND(D12*D27,0)</f>
        <v>1829</v>
      </c>
      <c r="F29" s="42"/>
      <c r="H29" s="42"/>
    </row>
    <row r="30" spans="1:9" x14ac:dyDescent="0.3">
      <c r="A30" s="8" t="s">
        <v>26</v>
      </c>
      <c r="B30" s="8" t="s">
        <v>61</v>
      </c>
      <c r="D30" s="46">
        <f>D29/D5</f>
        <v>14.632</v>
      </c>
      <c r="E30" s="8" t="s">
        <v>58</v>
      </c>
      <c r="F30" s="42"/>
      <c r="H30" s="42"/>
    </row>
    <row r="31" spans="1:9" x14ac:dyDescent="0.3">
      <c r="A31" s="8" t="s">
        <v>27</v>
      </c>
      <c r="B31" s="8" t="s">
        <v>80</v>
      </c>
      <c r="D31" s="52">
        <f>((D16+D29)/D21)*100</f>
        <v>1.6938181818181817</v>
      </c>
      <c r="E31" s="8" t="s">
        <v>17</v>
      </c>
      <c r="F31" s="42"/>
      <c r="H31" s="42"/>
    </row>
    <row r="32" spans="1:9" x14ac:dyDescent="0.3">
      <c r="A32" s="8" t="s">
        <v>28</v>
      </c>
      <c r="B32" s="8" t="s">
        <v>81</v>
      </c>
      <c r="D32" s="52">
        <f>((D16+D29)/D22)*100</f>
        <v>1.9927272727272727</v>
      </c>
      <c r="E32" s="8" t="s">
        <v>17</v>
      </c>
      <c r="F32" s="42"/>
      <c r="H32" s="42"/>
    </row>
    <row r="33" spans="1:9" ht="7.5" customHeight="1" x14ac:dyDescent="0.3">
      <c r="D33" s="41"/>
      <c r="F33" s="42"/>
      <c r="H33" s="42"/>
    </row>
    <row r="34" spans="1:9" ht="20.25" customHeight="1" x14ac:dyDescent="0.3">
      <c r="A34" s="18" t="s">
        <v>67</v>
      </c>
      <c r="B34" s="18"/>
      <c r="C34" s="18"/>
      <c r="D34" s="17"/>
      <c r="E34" s="17"/>
      <c r="F34" s="16"/>
      <c r="G34" s="17"/>
      <c r="H34" s="17"/>
      <c r="I34" s="17"/>
    </row>
    <row r="35" spans="1:9" ht="7.5" customHeight="1" x14ac:dyDescent="0.3"/>
    <row r="36" spans="1:9" x14ac:dyDescent="0.3">
      <c r="A36" s="8" t="s">
        <v>33</v>
      </c>
      <c r="B36" s="8" t="s">
        <v>62</v>
      </c>
      <c r="D36" s="51">
        <f>D5*D6</f>
        <v>4375</v>
      </c>
      <c r="F36" s="30"/>
      <c r="H36" s="42"/>
    </row>
    <row r="37" spans="1:9" x14ac:dyDescent="0.3">
      <c r="A37" s="8" t="s">
        <v>29</v>
      </c>
      <c r="B37" s="8" t="s">
        <v>63</v>
      </c>
      <c r="D37" s="41">
        <f>D36+D29+D16</f>
        <v>6704</v>
      </c>
      <c r="F37" s="45"/>
      <c r="H37" s="42"/>
    </row>
    <row r="38" spans="1:9" x14ac:dyDescent="0.3">
      <c r="D38" s="41"/>
      <c r="F38" s="45"/>
      <c r="H38" s="42"/>
    </row>
    <row r="39" spans="1:9" x14ac:dyDescent="0.3">
      <c r="A39" s="8" t="s">
        <v>30</v>
      </c>
      <c r="B39" s="8" t="s">
        <v>64</v>
      </c>
      <c r="D39" s="46">
        <f>D37/D5</f>
        <v>53.631999999999998</v>
      </c>
      <c r="E39" s="8" t="s">
        <v>68</v>
      </c>
      <c r="F39" s="42"/>
      <c r="H39" s="42"/>
    </row>
    <row r="40" spans="1:9" x14ac:dyDescent="0.3">
      <c r="A40" s="8" t="s">
        <v>31</v>
      </c>
      <c r="B40" s="8" t="s">
        <v>69</v>
      </c>
      <c r="D40" s="46">
        <f>D37/(D21/2000)</f>
        <v>97.512727272727275</v>
      </c>
      <c r="E40" s="47" t="s">
        <v>19</v>
      </c>
      <c r="F40" s="42"/>
      <c r="H40" s="42"/>
    </row>
    <row r="41" spans="1:9" x14ac:dyDescent="0.3">
      <c r="A41" s="8" t="s">
        <v>32</v>
      </c>
      <c r="B41" s="8" t="s">
        <v>65</v>
      </c>
      <c r="D41" s="21">
        <f>ROUND((D37/D21)*100,2)</f>
        <v>4.88</v>
      </c>
      <c r="E41" s="8" t="s">
        <v>17</v>
      </c>
      <c r="F41" s="42"/>
      <c r="H41" s="42"/>
    </row>
    <row r="42" spans="1:9" x14ac:dyDescent="0.3">
      <c r="D42" s="21"/>
      <c r="F42" s="42"/>
      <c r="H42" s="42"/>
    </row>
    <row r="43" spans="1:9" x14ac:dyDescent="0.3">
      <c r="A43" s="8" t="s">
        <v>34</v>
      </c>
      <c r="B43" s="8" t="s">
        <v>70</v>
      </c>
      <c r="D43" s="46">
        <f>D37/(D22/2000)</f>
        <v>114.72085561497326</v>
      </c>
      <c r="E43" s="47" t="s">
        <v>19</v>
      </c>
      <c r="F43" s="42"/>
      <c r="H43" s="42"/>
    </row>
    <row r="44" spans="1:9" x14ac:dyDescent="0.3">
      <c r="A44" s="8" t="s">
        <v>35</v>
      </c>
      <c r="B44" s="8" t="s">
        <v>66</v>
      </c>
      <c r="D44" s="21">
        <f>ROUND((D37/D22)*100,2)</f>
        <v>5.74</v>
      </c>
      <c r="E44" s="8" t="s">
        <v>17</v>
      </c>
      <c r="F44" s="42"/>
      <c r="H44" s="42"/>
    </row>
    <row r="45" spans="1:9" ht="7.5" customHeight="1" x14ac:dyDescent="0.3"/>
    <row r="46" spans="1:9" ht="20.25" customHeight="1" x14ac:dyDescent="0.3">
      <c r="A46" s="18" t="s">
        <v>79</v>
      </c>
      <c r="B46" s="18"/>
      <c r="C46" s="18"/>
      <c r="D46" s="17"/>
      <c r="E46" s="17"/>
      <c r="F46" s="16"/>
      <c r="G46" s="17"/>
      <c r="H46" s="17"/>
      <c r="I46" s="17"/>
    </row>
    <row r="47" spans="1:9" ht="7.5" customHeight="1" x14ac:dyDescent="0.3"/>
    <row r="48" spans="1:9" x14ac:dyDescent="0.3">
      <c r="A48" s="8" t="s">
        <v>36</v>
      </c>
      <c r="B48" s="8" t="s">
        <v>75</v>
      </c>
      <c r="D48" s="56">
        <v>8.5999999999999993E-2</v>
      </c>
      <c r="F48" s="60" t="str">
        <f>"("&amp;ROUND(((D48-D18)/D18)*100,0)&amp;"% improvement)"</f>
        <v>(105% improvement)</v>
      </c>
    </row>
    <row r="49" spans="1:12" x14ac:dyDescent="0.3">
      <c r="A49" s="8" t="s">
        <v>37</v>
      </c>
      <c r="B49" s="8" t="s">
        <v>76</v>
      </c>
      <c r="D49" s="56">
        <v>0.495</v>
      </c>
      <c r="F49" s="60" t="str">
        <f>"("&amp;ROUND(((D49-D19)/D19)*100,0)&amp;"% improvement)"</f>
        <v>(10% improvement)</v>
      </c>
    </row>
    <row r="50" spans="1:12" ht="7.5" customHeight="1" x14ac:dyDescent="0.3"/>
    <row r="51" spans="1:12" x14ac:dyDescent="0.3">
      <c r="D51" s="65" t="s">
        <v>17</v>
      </c>
      <c r="E51" s="65" t="s">
        <v>17</v>
      </c>
    </row>
    <row r="52" spans="1:12" x14ac:dyDescent="0.3">
      <c r="D52" s="53" t="s">
        <v>71</v>
      </c>
      <c r="E52" s="54" t="s">
        <v>72</v>
      </c>
    </row>
    <row r="53" spans="1:12" x14ac:dyDescent="0.3">
      <c r="B53" s="8" t="s">
        <v>73</v>
      </c>
      <c r="D53" s="57">
        <f>SUM((D6)/((D9*D8)*D18))*100</f>
        <v>89.126559714795007</v>
      </c>
      <c r="E53" s="57">
        <f>SUM((D6)/((D9*D8)*D19))*100</f>
        <v>8.3184789067142013</v>
      </c>
    </row>
    <row r="54" spans="1:12" x14ac:dyDescent="0.3">
      <c r="B54" s="8" t="s">
        <v>74</v>
      </c>
      <c r="D54" s="57">
        <f>SUM((D39)/((D9*D8)*D48))*100</f>
        <v>66.698171869170494</v>
      </c>
      <c r="E54" s="57">
        <f>SUM((D39)/((D9*D8)*D49))*100</f>
        <v>11.587965213633662</v>
      </c>
    </row>
    <row r="55" spans="1:12" ht="7.5" customHeight="1" x14ac:dyDescent="0.3">
      <c r="A55" s="43"/>
      <c r="B55" s="62"/>
      <c r="C55" s="62"/>
      <c r="D55" s="63"/>
      <c r="E55" s="64"/>
      <c r="F55" s="63"/>
      <c r="G55" s="64"/>
      <c r="H55" s="63"/>
      <c r="I55" s="43"/>
    </row>
    <row r="56" spans="1:12" s="27" customFormat="1" ht="15.75" customHeight="1" x14ac:dyDescent="0.3">
      <c r="A56" s="32" t="s">
        <v>3</v>
      </c>
      <c r="B56" s="32"/>
      <c r="C56" s="32"/>
      <c r="D56" s="29"/>
      <c r="E56" s="28"/>
      <c r="F56" s="28"/>
      <c r="G56" s="28"/>
      <c r="H56" s="28"/>
      <c r="I56" s="28"/>
      <c r="J56" s="35"/>
      <c r="K56" s="35"/>
      <c r="L56" s="35"/>
    </row>
    <row r="57" spans="1:12" s="27" customFormat="1" ht="15.75" customHeight="1" x14ac:dyDescent="0.3">
      <c r="A57" s="59" t="s">
        <v>86</v>
      </c>
      <c r="B57" s="32"/>
      <c r="C57" s="32"/>
      <c r="D57" s="29"/>
      <c r="E57" s="28"/>
      <c r="F57" s="28"/>
      <c r="G57" s="28"/>
      <c r="H57" s="28"/>
      <c r="I57" s="28"/>
      <c r="J57" s="35"/>
      <c r="K57" s="35"/>
      <c r="L57" s="35"/>
    </row>
    <row r="58" spans="1:12" s="36" customFormat="1" ht="15.75" customHeight="1" x14ac:dyDescent="0.3">
      <c r="A58" s="67" t="s">
        <v>85</v>
      </c>
      <c r="B58" s="66"/>
      <c r="C58" s="33"/>
      <c r="D58" s="29"/>
      <c r="E58" s="34"/>
      <c r="F58" s="34"/>
      <c r="G58" s="34"/>
      <c r="H58" s="34"/>
      <c r="I58" s="34"/>
      <c r="J58" s="8"/>
      <c r="K58"/>
      <c r="L58"/>
    </row>
    <row r="59" spans="1:12" ht="7.5" customHeight="1" x14ac:dyDescent="0.3"/>
    <row r="60" spans="1:12" ht="12.75" customHeight="1" x14ac:dyDescent="0.3">
      <c r="A60" s="68" t="s">
        <v>83</v>
      </c>
      <c r="B60" s="68"/>
      <c r="C60" s="68"/>
      <c r="D60" s="68"/>
      <c r="E60" s="68"/>
      <c r="F60" s="68"/>
      <c r="G60" s="68"/>
      <c r="H60" s="68"/>
      <c r="I60" s="68"/>
    </row>
    <row r="61" spans="1:12" ht="12.75" customHeight="1" x14ac:dyDescent="0.3">
      <c r="A61" s="68"/>
      <c r="B61" s="68"/>
      <c r="C61" s="68"/>
      <c r="D61" s="68"/>
      <c r="E61" s="68"/>
      <c r="F61" s="68"/>
      <c r="G61" s="68"/>
      <c r="H61" s="68"/>
      <c r="I61" s="68"/>
    </row>
    <row r="62" spans="1:12" ht="16.5" customHeight="1" x14ac:dyDescent="0.3">
      <c r="A62" s="68"/>
      <c r="B62" s="68"/>
      <c r="C62" s="68"/>
      <c r="D62" s="68"/>
      <c r="E62" s="68"/>
      <c r="F62" s="68"/>
      <c r="G62" s="68"/>
      <c r="H62" s="68"/>
      <c r="I62" s="68"/>
    </row>
    <row r="63" spans="1:12" ht="7.5" customHeight="1" x14ac:dyDescent="0.3">
      <c r="J63" s="44"/>
    </row>
    <row r="64" spans="1:12" ht="19.5" customHeight="1" x14ac:dyDescent="0.3">
      <c r="A64" s="1"/>
      <c r="B64" s="1"/>
      <c r="C64" s="1"/>
      <c r="D64" s="1"/>
      <c r="E64" s="1"/>
      <c r="F64" s="1"/>
      <c r="G64" s="1"/>
      <c r="H64" s="43"/>
      <c r="I64" s="2" t="s">
        <v>84</v>
      </c>
    </row>
    <row r="65" spans="1:13" ht="20.25" customHeight="1" x14ac:dyDescent="0.3">
      <c r="A65" s="3"/>
      <c r="B65" s="3"/>
      <c r="C65" s="3"/>
      <c r="D65" s="3"/>
      <c r="E65" s="3"/>
      <c r="F65" s="3"/>
      <c r="G65" s="3"/>
      <c r="J65" s="5"/>
      <c r="K65" s="4"/>
      <c r="L65" s="5"/>
    </row>
    <row r="66" spans="1:13" x14ac:dyDescent="0.3">
      <c r="A66" s="15"/>
      <c r="B66" s="15"/>
      <c r="C66" s="15"/>
      <c r="D66" s="61"/>
      <c r="H66" s="5"/>
      <c r="J66" s="5"/>
      <c r="K66" s="7"/>
      <c r="L66" s="5"/>
      <c r="M66" s="5"/>
    </row>
    <row r="67" spans="1:13" x14ac:dyDescent="0.3">
      <c r="A67" s="6"/>
      <c r="B67" s="6"/>
      <c r="C67" s="6"/>
      <c r="D67" s="6"/>
      <c r="H67" s="5"/>
      <c r="M67" s="5"/>
    </row>
  </sheetData>
  <sheetProtection algorithmName="SHA-512" hashValue="hc9DK5D0U1kN/kg67BNYdaMw41M+46JY4cuDMrZ3xpD0QAD9rZJGNAzaMMJcedGcfqwkqChXunFJ6As5AU1PZg==" saltValue="8X/JpFNmKfAFg44VbVOV+w==" spinCount="100000" sheet="1" objects="1" scenarios="1"/>
  <mergeCells count="2">
    <mergeCell ref="A60:I62"/>
    <mergeCell ref="H3:I3"/>
  </mergeCells>
  <hyperlinks>
    <hyperlink ref="A57" r:id="rId1" display="https://www.gov.mb.ca/agriculture/crops/crop-management/forages/ammoniation-of-forages.html" xr:uid="{00000000-0004-0000-0000-000001000000}"/>
    <hyperlink ref="A58" r:id="rId2" xr:uid="{B9A26723-594B-4BF6-9A2F-472A59721959}"/>
  </hyperlinks>
  <pageMargins left="0.70866141732283472" right="0.70866141732283472" top="0.74803149606299213" bottom="0.74803149606299213" header="0.31496062992125984" footer="0.31496062992125984"/>
  <pageSetup scale="70" orientation="portrait" r:id="rId3"/>
  <colBreaks count="1" manualBreakCount="1">
    <brk id="9" max="1048575"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D2635D-CB45-4497-881E-8BAB9FF7D654}"/>
</file>

<file path=customXml/itemProps2.xml><?xml version="1.0" encoding="utf-8"?>
<ds:datastoreItem xmlns:ds="http://schemas.openxmlformats.org/officeDocument/2006/customXml" ds:itemID="{97129040-132F-4219-9079-DA3BA30EB6B8}"/>
</file>

<file path=customXml/itemProps3.xml><?xml version="1.0" encoding="utf-8"?>
<ds:datastoreItem xmlns:ds="http://schemas.openxmlformats.org/officeDocument/2006/customXml" ds:itemID="{911467AE-4308-47B0-B64E-E089A693E8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Decision- Straw Ammoniation</vt:lpstr>
      <vt:lpstr>'Decision- Straw Ammoniation'!Print_Area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 Ammoniation Cost Calculator </dc:title>
  <dc:creator>bhamm</dc:creator>
  <cp:lastModifiedBy>Berthelette, Crystal</cp:lastModifiedBy>
  <cp:lastPrinted>2022-09-20T21:01:07Z</cp:lastPrinted>
  <dcterms:created xsi:type="dcterms:W3CDTF">2021-07-15T15:56:45Z</dcterms:created>
  <dcterms:modified xsi:type="dcterms:W3CDTF">2024-10-01T18:52:33Z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