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D03\Farm Management\Production Economics\Ready to post to website\"/>
    </mc:Choice>
  </mc:AlternateContent>
  <workbookProtection workbookAlgorithmName="SHA-512" workbookHashValue="394Yuuc+codjcX4kpTn/pBVSWSC1E8WbITym2PNpisaT+ik2kL9ztCMOK6ViO8UMVy5AvaB173wy6va7fA31qA==" workbookSaltValue="wmNpokNCN6L3xHPJmMKcTw==" workbookSpinCount="100000" lockStructure="1"/>
  <bookViews>
    <workbookView xWindow="-30" yWindow="-30" windowWidth="9630" windowHeight="11330" tabRatio="845"/>
  </bookViews>
  <sheets>
    <sheet name="standing hay calc" sheetId="6" r:id="rId1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H">#REF!</definedName>
    <definedName name="\I">#REF!</definedName>
    <definedName name="\K">#N/A</definedName>
    <definedName name="\L">#REF!</definedName>
    <definedName name="\N">#REF!</definedName>
    <definedName name="\O">#REF!</definedName>
    <definedName name="\P">#N/A</definedName>
    <definedName name="\R">#REF!</definedName>
    <definedName name="\S">#REF!</definedName>
    <definedName name="\T">#REF!</definedName>
    <definedName name="\U">#REF!</definedName>
    <definedName name="\W">#REF!</definedName>
    <definedName name="\X">#N/A</definedName>
    <definedName name="\Y">#REF!</definedName>
    <definedName name="ALL">#N/A</definedName>
    <definedName name="_xlnm.Print_Area" localSheetId="0">'standing hay calc'!$A$1:$J$75</definedName>
  </definedNames>
  <calcPr calcId="162913"/>
</workbook>
</file>

<file path=xl/calcChain.xml><?xml version="1.0" encoding="utf-8"?>
<calcChain xmlns="http://schemas.openxmlformats.org/spreadsheetml/2006/main">
  <c r="E29" i="6" l="1"/>
  <c r="E28" i="6"/>
  <c r="D53" i="6" l="1"/>
  <c r="A68" i="6" l="1"/>
  <c r="A64" i="6"/>
  <c r="A60" i="6"/>
  <c r="D23" i="6" l="1"/>
  <c r="H23" i="6" l="1"/>
  <c r="D57" i="6" l="1"/>
  <c r="D28" i="6" l="1"/>
  <c r="D27" i="6"/>
  <c r="E27" i="6" s="1"/>
  <c r="H26" i="6"/>
  <c r="E23" i="6"/>
  <c r="D58" i="6" l="1"/>
  <c r="I14" i="6"/>
  <c r="I13" i="6"/>
  <c r="A33" i="6"/>
  <c r="E33" i="6"/>
  <c r="D26" i="6"/>
  <c r="J3" i="6"/>
  <c r="H30" i="6" l="1"/>
  <c r="I30" i="6" s="1"/>
  <c r="J30" i="6" s="1"/>
  <c r="E26" i="6"/>
  <c r="H28" i="6"/>
  <c r="I28" i="6" s="1"/>
  <c r="J28" i="6" s="1"/>
  <c r="H27" i="6"/>
  <c r="F33" i="6"/>
  <c r="D33" i="6"/>
  <c r="I23" i="6"/>
  <c r="J23" i="6" s="1"/>
  <c r="I33" i="6"/>
  <c r="I29" i="6"/>
  <c r="J29" i="6" s="1"/>
  <c r="I26" i="6"/>
  <c r="F29" i="6"/>
  <c r="F27" i="6"/>
  <c r="F26" i="6"/>
  <c r="F23" i="6"/>
  <c r="F28" i="6"/>
  <c r="H31" i="6" l="1"/>
  <c r="J33" i="6"/>
  <c r="H33" i="6"/>
  <c r="I27" i="6"/>
  <c r="J27" i="6" s="1"/>
  <c r="J26" i="6"/>
  <c r="D54" i="6"/>
  <c r="D30" i="6"/>
  <c r="E30" i="6" s="1"/>
  <c r="D65" i="6" l="1"/>
  <c r="D61" i="6"/>
  <c r="H35" i="6"/>
  <c r="I31" i="6"/>
  <c r="I35" i="6" s="1"/>
  <c r="J31" i="6"/>
  <c r="J35" i="6" s="1"/>
  <c r="J37" i="6" s="1"/>
  <c r="F30" i="6"/>
  <c r="F31" i="6" s="1"/>
  <c r="F35" i="6" s="1"/>
  <c r="F37" i="6" s="1"/>
  <c r="E31" i="6"/>
  <c r="E35" i="6" s="1"/>
  <c r="D31" i="6"/>
  <c r="D35" i="6" s="1"/>
  <c r="D62" i="6" l="1"/>
  <c r="G61" i="6"/>
  <c r="G62" i="6" s="1"/>
  <c r="E61" i="6"/>
  <c r="E62" i="6" s="1"/>
  <c r="F61" i="6"/>
  <c r="F62" i="6" s="1"/>
  <c r="D66" i="6"/>
  <c r="F65" i="6"/>
  <c r="E65" i="6"/>
  <c r="E66" i="6" s="1"/>
  <c r="F66" i="6" l="1"/>
  <c r="G65" i="6"/>
  <c r="G66" i="6" s="1"/>
</calcChain>
</file>

<file path=xl/sharedStrings.xml><?xml version="1.0" encoding="utf-8"?>
<sst xmlns="http://schemas.openxmlformats.org/spreadsheetml/2006/main" count="77" uniqueCount="59">
  <si>
    <t>$/acre</t>
  </si>
  <si>
    <t/>
  </si>
  <si>
    <t>A.  Operating Costs</t>
  </si>
  <si>
    <t>Fertilizer</t>
  </si>
  <si>
    <t>Crop Insurance</t>
  </si>
  <si>
    <t>Other Costs</t>
  </si>
  <si>
    <t>Land Taxes</t>
  </si>
  <si>
    <t>Interest on Operating</t>
  </si>
  <si>
    <t>B.   Fixed Costs</t>
  </si>
  <si>
    <t>Total Operating</t>
  </si>
  <si>
    <t xml:space="preserve">Total Fixed </t>
  </si>
  <si>
    <t>Interest Rate on Operating</t>
  </si>
  <si>
    <t>Investment Rate</t>
  </si>
  <si>
    <t>$/ton</t>
  </si>
  <si>
    <t>$/pound</t>
  </si>
  <si>
    <t>Herbicide/Insecticide</t>
  </si>
  <si>
    <t>Land value ($/acre)</t>
  </si>
  <si>
    <t>Custom Fertilizer Application</t>
  </si>
  <si>
    <t>Custom Baling</t>
  </si>
  <si>
    <t xml:space="preserve">Custom Bale Moving </t>
  </si>
  <si>
    <t>Custom Mowing</t>
  </si>
  <si>
    <t>Custom Baling ($/bale)</t>
  </si>
  <si>
    <t>Custom Bale Moving ($/bale)</t>
  </si>
  <si>
    <t>Printed:</t>
  </si>
  <si>
    <t>Input Data:</t>
  </si>
  <si>
    <t>Custom Mowing ($/acre)</t>
  </si>
  <si>
    <t>B.  Haying Costs</t>
  </si>
  <si>
    <t>Total Haying Costs</t>
  </si>
  <si>
    <t>Discount for risk</t>
  </si>
  <si>
    <t xml:space="preserve">For more information on machinery costs, </t>
  </si>
  <si>
    <t xml:space="preserve">For more information on hay production costs, </t>
  </si>
  <si>
    <r>
      <t>*** Enter changes to</t>
    </r>
    <r>
      <rPr>
        <sz val="10"/>
        <rFont val="Arial"/>
        <family val="2"/>
      </rPr>
      <t xml:space="preserve"> </t>
    </r>
    <r>
      <rPr>
        <b/>
        <sz val="10"/>
        <color indexed="12"/>
        <rFont val="Arial"/>
        <family val="2"/>
      </rPr>
      <t>BLUE</t>
    </r>
    <r>
      <rPr>
        <sz val="10"/>
        <color indexed="12"/>
        <rFont val="Arial"/>
        <family val="2"/>
      </rPr>
      <t xml:space="preserve"> </t>
    </r>
    <r>
      <rPr>
        <b/>
        <sz val="10"/>
        <rFont val="Arial"/>
        <family val="2"/>
      </rPr>
      <t>values only ***</t>
    </r>
  </si>
  <si>
    <t>Standing feed margin over costs (profit)</t>
  </si>
  <si>
    <t>Bale Weight (lbs.)</t>
  </si>
  <si>
    <t xml:space="preserve">Note: This budget is only a guide and is not intended to be an in-depth study of the cost of production of this industry. Interpretation and utilization of this information is the responsibility of the user. </t>
  </si>
  <si>
    <t xml:space="preserve"> Moisture Content</t>
  </si>
  <si>
    <t>Moisture Content</t>
  </si>
  <si>
    <t>Yield (tons/acre)</t>
  </si>
  <si>
    <t>Value ($ per Ton )</t>
  </si>
  <si>
    <t>Feed Value ($ per ton)</t>
  </si>
  <si>
    <t>A.  Market Value ($ per ton)</t>
  </si>
  <si>
    <t>D. Value of Standing Hay</t>
  </si>
  <si>
    <t xml:space="preserve">E. Value of Standing Hay per Bale </t>
  </si>
  <si>
    <t>Land Investment Costs</t>
  </si>
  <si>
    <t>$/bale</t>
  </si>
  <si>
    <t>Total Costs</t>
  </si>
  <si>
    <t>Seed &amp; Treatment</t>
  </si>
  <si>
    <t xml:space="preserve">. . . . . . . . . . . . . . . . . . . . . . . . . . . . . . . . . . . . . . . . . . . . . . . . . . . . . . </t>
  </si>
  <si>
    <t>Dry Hay Input:</t>
  </si>
  <si>
    <t xml:space="preserve">            High Moisture Hay Input:</t>
  </si>
  <si>
    <t>Calculation #1 - Hay Market Value Method</t>
  </si>
  <si>
    <t xml:space="preserve">Dry Hay </t>
  </si>
  <si>
    <t>High Moisture Hay</t>
  </si>
  <si>
    <t>Calculation #2 - Hay Cost of Production Method</t>
  </si>
  <si>
    <t>Hay Production Costs</t>
  </si>
  <si>
    <r>
      <t>Value of Standing Hay</t>
    </r>
    <r>
      <rPr>
        <b/>
        <vertAlign val="superscript"/>
        <sz val="12"/>
        <rFont val="Arial"/>
        <family val="2"/>
      </rPr>
      <t>1</t>
    </r>
  </si>
  <si>
    <t xml:space="preserve">Ammortized Establishment Cost </t>
  </si>
  <si>
    <t xml:space="preserve">Standing Hay Cost Calculator </t>
  </si>
  <si>
    <t>October,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</si>
</sst>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;\-&quot;$&quot;#,##0"/>
    <numFmt numFmtId="7" formatCode="&quot;$&quot;#,##0.00;\-&quot;$&quot;#,##0.00"/>
    <numFmt numFmtId="164" formatCode="0.0%"/>
    <numFmt numFmtId="165" formatCode="0.0"/>
    <numFmt numFmtId="166" formatCode="&quot;$&quot;#,##0.00"/>
    <numFmt numFmtId="167" formatCode="&quot;$&quot;#,##0.0000;\-&quot;$&quot;#,##0.0000"/>
    <numFmt numFmtId="168" formatCode="&quot;$&quot;#,##0.0000"/>
    <numFmt numFmtId="169" formatCode="&quot;$&quot;#,##0_);[Red]\(&quot;$&quot;#,##0\)"/>
  </numFmts>
  <fonts count="34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indexed="18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u/>
      <sz val="11"/>
      <color theme="10"/>
      <name val="Calibri"/>
      <family val="2"/>
    </font>
    <font>
      <b/>
      <sz val="12"/>
      <color rgb="FF0000FF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2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0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name val="Arial"/>
      <family val="2"/>
    </font>
    <font>
      <b/>
      <u/>
      <sz val="12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2773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>
      <alignment vertical="top"/>
    </xf>
    <xf numFmtId="169" fontId="2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>
      <alignment vertical="top"/>
    </xf>
    <xf numFmtId="0" fontId="14" fillId="0" borderId="0">
      <alignment vertical="top"/>
    </xf>
    <xf numFmtId="0" fontId="2" fillId="0" borderId="0">
      <alignment vertical="top"/>
    </xf>
    <xf numFmtId="166" fontId="2" fillId="0" borderId="0">
      <alignment vertical="top"/>
    </xf>
  </cellStyleXfs>
  <cellXfs count="113">
    <xf numFmtId="0" fontId="0" fillId="0" borderId="0" xfId="0" applyAlignment="1"/>
    <xf numFmtId="0" fontId="2" fillId="0" borderId="0" xfId="0" applyFont="1" applyAlignment="1"/>
    <xf numFmtId="0" fontId="5" fillId="0" borderId="0" xfId="0" applyFont="1" applyAlignment="1"/>
    <xf numFmtId="0" fontId="5" fillId="0" borderId="0" xfId="0" applyFont="1" applyFill="1" applyAlignment="1"/>
    <xf numFmtId="0" fontId="2" fillId="0" borderId="0" xfId="0" applyFont="1" applyAlignment="1" applyProtection="1"/>
    <xf numFmtId="0" fontId="7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6" fillId="0" borderId="0" xfId="0" applyFont="1" applyAlignment="1"/>
    <xf numFmtId="0" fontId="2" fillId="0" borderId="0" xfId="0" applyFont="1" applyFill="1" applyBorder="1" applyAlignment="1" applyProtection="1"/>
    <xf numFmtId="10" fontId="8" fillId="0" borderId="0" xfId="0" applyNumberFormat="1" applyFont="1" applyFill="1" applyAlignment="1" applyProtection="1">
      <protection locked="0"/>
    </xf>
    <xf numFmtId="0" fontId="2" fillId="0" borderId="0" xfId="0" applyFont="1" applyFill="1" applyAlignment="1" applyProtection="1"/>
    <xf numFmtId="0" fontId="9" fillId="0" borderId="0" xfId="0" applyFont="1" applyAlignment="1"/>
    <xf numFmtId="0" fontId="9" fillId="0" borderId="0" xfId="0" applyFont="1" applyFill="1" applyAlignment="1" applyProtection="1"/>
    <xf numFmtId="7" fontId="10" fillId="0" borderId="0" xfId="0" applyNumberFormat="1" applyFont="1" applyFill="1" applyBorder="1" applyAlignment="1" applyProtection="1"/>
    <xf numFmtId="0" fontId="2" fillId="0" borderId="0" xfId="0" applyFont="1" applyFill="1" applyAlignment="1"/>
    <xf numFmtId="0" fontId="11" fillId="0" borderId="0" xfId="0" applyFont="1" applyAlignment="1"/>
    <xf numFmtId="0" fontId="9" fillId="0" borderId="0" xfId="0" applyFont="1" applyFill="1" applyBorder="1" applyAlignment="1" applyProtection="1"/>
    <xf numFmtId="0" fontId="11" fillId="0" borderId="0" xfId="0" applyFont="1" applyAlignment="1">
      <alignment horizontal="right"/>
    </xf>
    <xf numFmtId="0" fontId="18" fillId="0" borderId="0" xfId="0" applyFont="1" applyAlignment="1" applyProtection="1">
      <alignment horizontal="center"/>
    </xf>
    <xf numFmtId="0" fontId="2" fillId="0" borderId="0" xfId="3" applyFont="1" applyAlignment="1"/>
    <xf numFmtId="0" fontId="9" fillId="0" borderId="0" xfId="3" applyFont="1" applyAlignment="1"/>
    <xf numFmtId="0" fontId="13" fillId="0" borderId="0" xfId="0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7" fontId="9" fillId="0" borderId="0" xfId="0" applyNumberFormat="1" applyFont="1" applyFill="1" applyBorder="1" applyAlignment="1" applyProtection="1"/>
    <xf numFmtId="5" fontId="2" fillId="0" borderId="0" xfId="0" applyNumberFormat="1" applyFont="1" applyFill="1" applyBorder="1" applyAlignment="1" applyProtection="1"/>
    <xf numFmtId="7" fontId="2" fillId="0" borderId="0" xfId="0" applyNumberFormat="1" applyFont="1" applyFill="1" applyBorder="1" applyAlignment="1" applyProtection="1"/>
    <xf numFmtId="0" fontId="3" fillId="0" borderId="0" xfId="0" applyFont="1" applyFill="1" applyBorder="1" applyAlignment="1" applyProtection="1"/>
    <xf numFmtId="7" fontId="9" fillId="0" borderId="0" xfId="0" applyNumberFormat="1" applyFont="1" applyFill="1" applyBorder="1" applyAlignment="1" applyProtection="1">
      <alignment horizontal="right"/>
    </xf>
    <xf numFmtId="7" fontId="2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/>
    <xf numFmtId="7" fontId="2" fillId="0" borderId="0" xfId="0" applyNumberFormat="1" applyFont="1" applyFill="1" applyBorder="1" applyAlignment="1"/>
    <xf numFmtId="167" fontId="2" fillId="0" borderId="0" xfId="0" applyNumberFormat="1" applyFont="1" applyFill="1" applyBorder="1" applyAlignment="1" applyProtection="1"/>
    <xf numFmtId="7" fontId="10" fillId="0" borderId="0" xfId="0" applyNumberFormat="1" applyFont="1" applyFill="1" applyBorder="1" applyAlignment="1"/>
    <xf numFmtId="167" fontId="10" fillId="0" borderId="0" xfId="0" applyNumberFormat="1" applyFont="1" applyFill="1" applyBorder="1" applyAlignment="1" applyProtection="1"/>
    <xf numFmtId="167" fontId="9" fillId="0" borderId="0" xfId="0" applyNumberFormat="1" applyFont="1" applyFill="1" applyBorder="1" applyAlignment="1" applyProtection="1"/>
    <xf numFmtId="167" fontId="9" fillId="0" borderId="0" xfId="0" applyNumberFormat="1" applyFont="1" applyFill="1" applyBorder="1" applyAlignment="1" applyProtection="1">
      <alignment horizontal="right"/>
    </xf>
    <xf numFmtId="7" fontId="18" fillId="0" borderId="0" xfId="0" applyNumberFormat="1" applyFont="1" applyFill="1" applyBorder="1" applyAlignment="1" applyProtection="1">
      <protection locked="0"/>
    </xf>
    <xf numFmtId="7" fontId="8" fillId="0" borderId="0" xfId="0" applyNumberFormat="1" applyFont="1" applyFill="1" applyAlignment="1" applyProtection="1">
      <protection locked="0"/>
    </xf>
    <xf numFmtId="0" fontId="11" fillId="0" borderId="0" xfId="0" applyFont="1" applyFill="1" applyAlignment="1" applyProtection="1"/>
    <xf numFmtId="168" fontId="9" fillId="0" borderId="0" xfId="0" applyNumberFormat="1" applyFont="1" applyFill="1" applyBorder="1" applyAlignment="1" applyProtection="1"/>
    <xf numFmtId="0" fontId="11" fillId="0" borderId="0" xfId="0" applyFont="1" applyFill="1" applyAlignment="1"/>
    <xf numFmtId="0" fontId="11" fillId="0" borderId="0" xfId="0" applyFont="1" applyFill="1" applyAlignment="1" applyProtection="1">
      <alignment horizontal="right"/>
    </xf>
    <xf numFmtId="0" fontId="0" fillId="0" borderId="0" xfId="0" applyFill="1" applyAlignment="1" applyProtection="1"/>
    <xf numFmtId="0" fontId="9" fillId="0" borderId="0" xfId="0" applyFont="1" applyFill="1" applyAlignment="1" applyProtection="1">
      <alignment horizontal="left"/>
    </xf>
    <xf numFmtId="3" fontId="18" fillId="0" borderId="0" xfId="0" applyNumberFormat="1" applyFont="1" applyAlignment="1" applyProtection="1">
      <alignment horizontal="right"/>
      <protection locked="0"/>
    </xf>
    <xf numFmtId="0" fontId="2" fillId="0" borderId="0" xfId="3" applyFont="1" applyAlignment="1" applyProtection="1"/>
    <xf numFmtId="166" fontId="11" fillId="0" borderId="0" xfId="6" applyFont="1" applyFill="1">
      <alignment vertical="top"/>
    </xf>
    <xf numFmtId="0" fontId="0" fillId="0" borderId="0" xfId="0" applyFill="1" applyBorder="1" applyAlignment="1"/>
    <xf numFmtId="0" fontId="19" fillId="0" borderId="0" xfId="0" applyFont="1" applyFill="1" applyBorder="1" applyAlignment="1"/>
    <xf numFmtId="5" fontId="8" fillId="0" borderId="0" xfId="3" applyNumberFormat="1" applyFont="1" applyFill="1" applyAlignment="1" applyProtection="1">
      <protection locked="0"/>
    </xf>
    <xf numFmtId="2" fontId="18" fillId="0" borderId="0" xfId="3" applyNumberFormat="1" applyFont="1" applyFill="1" applyAlignment="1" applyProtection="1">
      <protection locked="0"/>
    </xf>
    <xf numFmtId="0" fontId="2" fillId="0" borderId="0" xfId="3" applyFont="1" applyProtection="1">
      <alignment vertical="top"/>
    </xf>
    <xf numFmtId="0" fontId="20" fillId="0" borderId="0" xfId="0" applyFont="1" applyFill="1" applyAlignment="1" applyProtection="1"/>
    <xf numFmtId="0" fontId="20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/>
    <xf numFmtId="0" fontId="22" fillId="0" borderId="0" xfId="0" applyFont="1" applyAlignment="1"/>
    <xf numFmtId="0" fontId="20" fillId="0" borderId="0" xfId="0" applyFont="1" applyAlignment="1"/>
    <xf numFmtId="0" fontId="4" fillId="0" borderId="0" xfId="0" applyFont="1" applyAlignment="1"/>
    <xf numFmtId="9" fontId="18" fillId="0" borderId="0" xfId="3" applyNumberFormat="1" applyFont="1" applyAlignment="1" applyProtection="1">
      <protection locked="0"/>
    </xf>
    <xf numFmtId="3" fontId="5" fillId="0" borderId="0" xfId="0" applyNumberFormat="1" applyFont="1" applyAlignment="1" applyProtection="1"/>
    <xf numFmtId="3" fontId="5" fillId="0" borderId="0" xfId="0" applyNumberFormat="1" applyFont="1" applyAlignment="1"/>
    <xf numFmtId="0" fontId="2" fillId="0" borderId="0" xfId="3" applyFont="1" applyAlignment="1">
      <alignment horizontal="left"/>
    </xf>
    <xf numFmtId="164" fontId="18" fillId="0" borderId="0" xfId="3" applyNumberFormat="1" applyFont="1" applyAlignment="1" applyProtection="1">
      <alignment horizontal="right"/>
      <protection locked="0"/>
    </xf>
    <xf numFmtId="164" fontId="18" fillId="0" borderId="0" xfId="3" applyNumberFormat="1" applyFont="1" applyFill="1" applyAlignment="1" applyProtection="1">
      <alignment horizontal="right"/>
      <protection locked="0"/>
    </xf>
    <xf numFmtId="7" fontId="9" fillId="0" borderId="0" xfId="0" applyNumberFormat="1" applyFont="1" applyFill="1" applyAlignment="1" applyProtection="1"/>
    <xf numFmtId="7" fontId="2" fillId="0" borderId="0" xfId="0" applyNumberFormat="1" applyFont="1" applyFill="1" applyAlignment="1" applyProtection="1"/>
    <xf numFmtId="0" fontId="2" fillId="0" borderId="0" xfId="3" applyFont="1" applyAlignment="1" applyProtection="1">
      <alignment horizontal="left" vertical="top"/>
    </xf>
    <xf numFmtId="7" fontId="9" fillId="0" borderId="0" xfId="0" applyNumberFormat="1" applyFont="1" applyAlignment="1"/>
    <xf numFmtId="166" fontId="9" fillId="0" borderId="0" xfId="0" applyNumberFormat="1" applyFont="1" applyFill="1" applyBorder="1" applyAlignment="1" applyProtection="1"/>
    <xf numFmtId="7" fontId="9" fillId="0" borderId="0" xfId="0" applyNumberFormat="1" applyFont="1" applyFill="1" applyAlignment="1"/>
    <xf numFmtId="7" fontId="11" fillId="0" borderId="0" xfId="0" applyNumberFormat="1" applyFont="1" applyFill="1" applyAlignment="1"/>
    <xf numFmtId="166" fontId="2" fillId="0" borderId="0" xfId="3" applyNumberFormat="1" applyFont="1" applyAlignment="1"/>
    <xf numFmtId="0" fontId="3" fillId="0" borderId="1" xfId="0" applyFont="1" applyFill="1" applyBorder="1" applyAlignment="1" applyProtection="1"/>
    <xf numFmtId="0" fontId="3" fillId="0" borderId="1" xfId="0" applyFont="1" applyBorder="1" applyAlignment="1" applyProtection="1"/>
    <xf numFmtId="0" fontId="26" fillId="0" borderId="0" xfId="0" applyFont="1" applyFill="1" applyBorder="1" applyAlignment="1">
      <alignment horizontal="left" vertical="center"/>
    </xf>
    <xf numFmtId="0" fontId="0" fillId="0" borderId="2" xfId="0" applyBorder="1" applyAlignment="1"/>
    <xf numFmtId="165" fontId="0" fillId="0" borderId="0" xfId="0" applyNumberFormat="1" applyAlignment="1"/>
    <xf numFmtId="166" fontId="0" fillId="0" borderId="0" xfId="0" applyNumberFormat="1" applyAlignment="1"/>
    <xf numFmtId="0" fontId="19" fillId="0" borderId="2" xfId="0" applyFont="1" applyBorder="1" applyAlignment="1" applyProtection="1">
      <alignment horizontal="right"/>
    </xf>
    <xf numFmtId="1" fontId="0" fillId="0" borderId="0" xfId="0" applyNumberFormat="1" applyAlignment="1"/>
    <xf numFmtId="0" fontId="12" fillId="0" borderId="0" xfId="0" applyFont="1" applyFill="1" applyBorder="1" applyAlignment="1">
      <alignment horizontal="center"/>
    </xf>
    <xf numFmtId="0" fontId="3" fillId="0" borderId="0" xfId="0" applyFont="1" applyAlignment="1" applyProtection="1">
      <alignment horizontal="left" vertical="center" wrapText="1"/>
    </xf>
    <xf numFmtId="166" fontId="9" fillId="0" borderId="0" xfId="0" applyNumberFormat="1" applyFont="1" applyAlignment="1"/>
    <xf numFmtId="7" fontId="9" fillId="0" borderId="0" xfId="0" applyNumberFormat="1" applyFont="1" applyFill="1" applyBorder="1" applyAlignment="1"/>
    <xf numFmtId="2" fontId="2" fillId="0" borderId="2" xfId="3" applyNumberFormat="1" applyFont="1" applyFill="1" applyBorder="1" applyAlignment="1" applyProtection="1">
      <alignment horizontal="right"/>
      <protection locked="0"/>
    </xf>
    <xf numFmtId="0" fontId="9" fillId="0" borderId="2" xfId="3" applyFont="1" applyBorder="1" applyAlignment="1">
      <alignment horizontal="center"/>
    </xf>
    <xf numFmtId="0" fontId="2" fillId="0" borderId="2" xfId="0" applyFont="1" applyBorder="1" applyAlignment="1" applyProtection="1"/>
    <xf numFmtId="0" fontId="27" fillId="0" borderId="2" xfId="0" applyFont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right"/>
    </xf>
    <xf numFmtId="0" fontId="12" fillId="0" borderId="0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left"/>
    </xf>
    <xf numFmtId="167" fontId="9" fillId="0" borderId="0" xfId="0" applyNumberFormat="1" applyFont="1" applyAlignment="1"/>
    <xf numFmtId="0" fontId="29" fillId="0" borderId="0" xfId="0" applyFont="1" applyFill="1" applyAlignment="1" applyProtection="1">
      <alignment horizontal="left"/>
    </xf>
    <xf numFmtId="0" fontId="29" fillId="0" borderId="0" xfId="0" applyFont="1" applyFill="1" applyBorder="1" applyAlignment="1" applyProtection="1">
      <alignment horizontal="center"/>
    </xf>
    <xf numFmtId="0" fontId="9" fillId="0" borderId="0" xfId="0" applyFont="1" applyAlignment="1">
      <alignment horizontal="left"/>
    </xf>
    <xf numFmtId="10" fontId="8" fillId="0" borderId="0" xfId="3" applyNumberFormat="1" applyFont="1" applyFill="1" applyAlignment="1" applyProtection="1">
      <protection locked="0"/>
    </xf>
    <xf numFmtId="0" fontId="9" fillId="0" borderId="0" xfId="0" applyFont="1" applyAlignment="1">
      <alignment horizontal="center"/>
    </xf>
    <xf numFmtId="0" fontId="19" fillId="0" borderId="2" xfId="0" applyFont="1" applyBorder="1" applyAlignment="1" applyProtection="1"/>
    <xf numFmtId="0" fontId="27" fillId="0" borderId="2" xfId="0" applyFont="1" applyBorder="1" applyAlignment="1" applyProtection="1"/>
    <xf numFmtId="0" fontId="5" fillId="0" borderId="2" xfId="0" applyFont="1" applyBorder="1" applyAlignment="1"/>
    <xf numFmtId="0" fontId="31" fillId="2" borderId="0" xfId="0" applyFont="1" applyFill="1" applyAlignment="1" applyProtection="1"/>
    <xf numFmtId="0" fontId="31" fillId="2" borderId="0" xfId="0" applyFont="1" applyFill="1" applyAlignment="1" applyProtection="1">
      <alignment horizontal="center"/>
    </xf>
    <xf numFmtId="0" fontId="32" fillId="2" borderId="0" xfId="0" applyFont="1" applyFill="1" applyAlignment="1" applyProtection="1"/>
    <xf numFmtId="0" fontId="33" fillId="2" borderId="0" xfId="0" applyFont="1" applyFill="1" applyAlignment="1" applyProtection="1">
      <alignment horizontal="right"/>
    </xf>
    <xf numFmtId="14" fontId="33" fillId="2" borderId="0" xfId="0" applyNumberFormat="1" applyFont="1" applyFill="1" applyAlignment="1">
      <alignment horizontal="right"/>
    </xf>
    <xf numFmtId="3" fontId="23" fillId="2" borderId="0" xfId="0" applyNumberFormat="1" applyFont="1" applyFill="1" applyBorder="1" applyAlignment="1" applyProtection="1"/>
    <xf numFmtId="3" fontId="24" fillId="2" borderId="0" xfId="0" applyNumberFormat="1" applyFont="1" applyFill="1" applyBorder="1" applyAlignment="1" applyProtection="1"/>
    <xf numFmtId="3" fontId="25" fillId="2" borderId="0" xfId="0" applyNumberFormat="1" applyFont="1" applyFill="1" applyBorder="1" applyAlignment="1" applyProtection="1"/>
    <xf numFmtId="0" fontId="30" fillId="2" borderId="0" xfId="0" applyFont="1" applyFill="1" applyAlignment="1" applyProtection="1">
      <alignment vertical="center"/>
    </xf>
    <xf numFmtId="2" fontId="2" fillId="0" borderId="0" xfId="3" applyNumberFormat="1" applyFont="1" applyFill="1" applyAlignment="1" applyProtection="1">
      <alignment horizontal="right"/>
    </xf>
    <xf numFmtId="166" fontId="2" fillId="0" borderId="0" xfId="3" applyNumberFormat="1" applyFont="1" applyAlignment="1" applyProtection="1"/>
    <xf numFmtId="0" fontId="3" fillId="0" borderId="3" xfId="0" applyFont="1" applyBorder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</cellXfs>
  <cellStyles count="7">
    <cellStyle name="Curr ($1,234) L Black" xfId="1"/>
    <cellStyle name="Hyperlink 2" xfId="2"/>
    <cellStyle name="Normal" xfId="0" builtinId="0"/>
    <cellStyle name="Normal 2" xfId="3"/>
    <cellStyle name="Normal 3" xfId="4"/>
    <cellStyle name="Normal 4" xfId="5"/>
    <cellStyle name="Normal_Farrow-Wean 500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427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mb.ca/agriculture/farm-management/production-economics/pubs/cop-forage-alfalfa-hay.xlsm" TargetMode="External"/><Relationship Id="rId2" Type="http://schemas.openxmlformats.org/officeDocument/2006/relationships/hyperlink" Target="https://www.gov.mb.ca/agriculture/farm-management/production-economics/machinery-costs.html" TargetMode="External"/><Relationship Id="rId1" Type="http://schemas.openxmlformats.org/officeDocument/2006/relationships/image" Target="../media/image1.jpeg"/><Relationship Id="rId5" Type="http://schemas.openxmlformats.org/officeDocument/2006/relationships/image" Target="../media/image2.jpeg"/><Relationship Id="rId4" Type="http://schemas.openxmlformats.org/officeDocument/2006/relationships/hyperlink" Target="https://www.gov.mb.ca/agriculture/farm-management/farm-business-management-contacts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274321</xdr:colOff>
      <xdr:row>0</xdr:row>
      <xdr:rowOff>145151</xdr:rowOff>
    </xdr:from>
    <xdr:to>
      <xdr:col>9</xdr:col>
      <xdr:colOff>456210</xdr:colOff>
      <xdr:row>1</xdr:row>
      <xdr:rowOff>137531</xdr:rowOff>
    </xdr:to>
    <xdr:pic>
      <xdr:nvPicPr>
        <xdr:cNvPr id="29260" name="Picture 2" descr="GovMB_Logo_blk10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5419" y="145151"/>
          <a:ext cx="1746157" cy="333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253365</xdr:colOff>
      <xdr:row>15</xdr:row>
      <xdr:rowOff>88127</xdr:rowOff>
    </xdr:from>
    <xdr:to>
      <xdr:col>6</xdr:col>
      <xdr:colOff>673721</xdr:colOff>
      <xdr:row>17</xdr:row>
      <xdr:rowOff>30977</xdr:rowOff>
    </xdr:to>
    <xdr:sp macro="" textlink="">
      <xdr:nvSpPr>
        <xdr:cNvPr id="5" name="TextBox 4">
          <a:hlinkClick xmlns:r="http://schemas.openxmlformats.org/officeDocument/2006/relationships" r:id="rId2" tooltip="Click here for Farm Machinery Cost of Production Guide"/>
        </xdr:cNvPr>
        <xdr:cNvSpPr txBox="1"/>
      </xdr:nvSpPr>
      <xdr:spPr>
        <a:xfrm>
          <a:off x="2421658" y="3278615"/>
          <a:ext cx="3548892" cy="237118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CA" sz="1000" b="1" i="0" u="sng" baseline="0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Arial" pitchFamily="34" charset="0"/>
              <a:cs typeface="Arial" pitchFamily="34" charset="0"/>
            </a:rPr>
            <a:t>Farm Machinery Cost of Production Guide </a:t>
          </a:r>
          <a:r>
            <a:rPr lang="en-CA" sz="1000" b="1" i="0" u="none" baseline="0">
              <a:solidFill>
                <a:sysClr val="windowText" lastClr="000000"/>
              </a:solidFill>
              <a:uFill>
                <a:solidFill>
                  <a:srgbClr val="0000FF"/>
                </a:solidFill>
              </a:uFill>
              <a:latin typeface="Arial" pitchFamily="34" charset="0"/>
              <a:cs typeface="Arial" pitchFamily="34" charset="0"/>
            </a:rPr>
            <a:t> </a:t>
          </a:r>
          <a:endParaRPr lang="en-CA" sz="1000" b="1" u="none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414650</xdr:colOff>
      <xdr:row>16</xdr:row>
      <xdr:rowOff>186375</xdr:rowOff>
    </xdr:from>
    <xdr:to>
      <xdr:col>6</xdr:col>
      <xdr:colOff>565305</xdr:colOff>
      <xdr:row>18</xdr:row>
      <xdr:rowOff>16665</xdr:rowOff>
    </xdr:to>
    <xdr:sp macro="" textlink="">
      <xdr:nvSpPr>
        <xdr:cNvPr id="6" name="TextBox 5">
          <a:hlinkClick xmlns:r="http://schemas.openxmlformats.org/officeDocument/2006/relationships" r:id="rId3" tooltip="Click here for Hay: Round Bale and Silage Production Costs"/>
        </xdr:cNvPr>
        <xdr:cNvSpPr txBox="1"/>
      </xdr:nvSpPr>
      <xdr:spPr>
        <a:xfrm>
          <a:off x="2582943" y="3469790"/>
          <a:ext cx="3279191" cy="232973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CA" sz="1000" b="1" i="0" u="sng" baseline="0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Arial" pitchFamily="34" charset="0"/>
              <a:cs typeface="Arial" pitchFamily="34" charset="0"/>
            </a:rPr>
            <a:t>Hay: Round Bale and Silage Production Costs</a:t>
          </a:r>
          <a:r>
            <a:rPr lang="en-CA" sz="1000" b="1" i="0" u="none" baseline="0">
              <a:solidFill>
                <a:sysClr val="windowText" lastClr="000000"/>
              </a:solidFill>
              <a:uFill>
                <a:solidFill>
                  <a:srgbClr val="0000FF"/>
                </a:solidFill>
              </a:uFill>
              <a:latin typeface="Arial" pitchFamily="34" charset="0"/>
              <a:cs typeface="Arial" pitchFamily="34" charset="0"/>
            </a:rPr>
            <a:t> </a:t>
          </a:r>
          <a:endParaRPr lang="en-CA" sz="1000" b="1" u="none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</xdr:col>
      <xdr:colOff>1657195</xdr:colOff>
      <xdr:row>71</xdr:row>
      <xdr:rowOff>61952</xdr:rowOff>
    </xdr:from>
    <xdr:to>
      <xdr:col>6</xdr:col>
      <xdr:colOff>233556</xdr:colOff>
      <xdr:row>74</xdr:row>
      <xdr:rowOff>178188</xdr:rowOff>
    </xdr:to>
    <xdr:pic>
      <xdr:nvPicPr>
        <xdr:cNvPr id="7" name="Picture 5">
          <a:hlinkClick xmlns:r="http://schemas.openxmlformats.org/officeDocument/2006/relationships" r:id="rId4" tooltip="Click here for a list of Farm Management contacts."/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6585" y="13714452"/>
          <a:ext cx="3733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W78"/>
  <sheetViews>
    <sheetView showGridLines="0" tabSelected="1" zoomScaleNormal="100" workbookViewId="0"/>
  </sheetViews>
  <sheetFormatPr defaultColWidth="10.26953125" defaultRowHeight="17.5" x14ac:dyDescent="0.35"/>
  <cols>
    <col min="1" max="1" width="2.1796875" style="1" customWidth="1"/>
    <col min="2" max="2" width="30.453125" style="1" customWidth="1"/>
    <col min="3" max="7" width="11.7265625" style="29" customWidth="1"/>
    <col min="8" max="8" width="11.7265625" style="1" customWidth="1"/>
    <col min="9" max="11" width="11.7265625" style="2" customWidth="1"/>
    <col min="12" max="16384" width="10.26953125" style="2"/>
  </cols>
  <sheetData>
    <row r="1" spans="1:23" s="42" customFormat="1" ht="27" customHeight="1" x14ac:dyDescent="0.3">
      <c r="A1" s="52"/>
      <c r="B1" s="52"/>
      <c r="C1" s="53"/>
      <c r="D1" s="53"/>
      <c r="E1" s="53"/>
      <c r="F1" s="53"/>
    </row>
    <row r="2" spans="1:23" s="42" customFormat="1" ht="27.5" x14ac:dyDescent="0.55000000000000004">
      <c r="A2" s="54" t="s">
        <v>47</v>
      </c>
      <c r="B2" s="52"/>
      <c r="C2" s="53"/>
      <c r="D2" s="53"/>
      <c r="E2" s="53"/>
      <c r="F2" s="53"/>
    </row>
    <row r="3" spans="1:23" s="42" customFormat="1" ht="18" x14ac:dyDescent="0.3">
      <c r="A3" s="108" t="s">
        <v>57</v>
      </c>
      <c r="B3" s="100"/>
      <c r="C3" s="101"/>
      <c r="D3" s="101"/>
      <c r="E3" s="102"/>
      <c r="F3" s="102"/>
      <c r="G3" s="102"/>
      <c r="H3" s="102"/>
      <c r="I3" s="103" t="s">
        <v>23</v>
      </c>
      <c r="J3" s="104">
        <f ca="1">TODAY()</f>
        <v>45222</v>
      </c>
    </row>
    <row r="4" spans="1:23" s="56" customFormat="1" ht="14" x14ac:dyDescent="0.3">
      <c r="A4" s="55"/>
      <c r="C4" s="57" t="s">
        <v>31</v>
      </c>
    </row>
    <row r="5" spans="1:23" s="56" customFormat="1" ht="14" x14ac:dyDescent="0.3">
      <c r="A5" s="55" t="s">
        <v>24</v>
      </c>
    </row>
    <row r="6" spans="1:23" s="19" customFormat="1" ht="15.5" x14ac:dyDescent="0.35">
      <c r="B6" s="45" t="s">
        <v>16</v>
      </c>
      <c r="C6" s="45"/>
      <c r="D6" s="49">
        <v>3000</v>
      </c>
      <c r="E6" s="20"/>
      <c r="F6" s="90" t="s">
        <v>25</v>
      </c>
      <c r="I6" s="37">
        <v>18</v>
      </c>
    </row>
    <row r="7" spans="1:23" s="19" customFormat="1" ht="15.5" x14ac:dyDescent="0.35">
      <c r="A7" s="45"/>
      <c r="B7" s="45" t="s">
        <v>12</v>
      </c>
      <c r="C7" s="45"/>
      <c r="D7" s="95">
        <v>0.04</v>
      </c>
      <c r="E7" s="45"/>
      <c r="F7" s="90" t="s">
        <v>21</v>
      </c>
      <c r="I7" s="37">
        <v>15</v>
      </c>
      <c r="J7" s="45"/>
      <c r="K7" s="45"/>
      <c r="L7" s="45"/>
    </row>
    <row r="8" spans="1:23" s="19" customFormat="1" ht="15.5" x14ac:dyDescent="0.35">
      <c r="A8" s="45"/>
      <c r="B8" s="51" t="s">
        <v>28</v>
      </c>
      <c r="D8" s="58">
        <v>0.1</v>
      </c>
      <c r="E8" s="45"/>
      <c r="F8" s="90" t="s">
        <v>22</v>
      </c>
      <c r="I8" s="37">
        <v>3</v>
      </c>
      <c r="J8" s="45"/>
      <c r="K8" s="45"/>
      <c r="L8" s="45"/>
    </row>
    <row r="9" spans="1:23" s="1" customFormat="1" ht="15" customHeight="1" x14ac:dyDescent="0.4">
      <c r="A9" s="22"/>
      <c r="B9" s="51" t="s">
        <v>32</v>
      </c>
      <c r="C9" s="19"/>
      <c r="D9" s="58">
        <v>0.05</v>
      </c>
      <c r="F9" s="6" t="s">
        <v>11</v>
      </c>
      <c r="I9" s="9">
        <v>0.09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7.5" customHeight="1" x14ac:dyDescent="0.35">
      <c r="G10" s="2"/>
      <c r="H10" s="29"/>
      <c r="I10" s="1"/>
    </row>
    <row r="11" spans="1:23" s="1" customFormat="1" ht="15" customHeight="1" x14ac:dyDescent="0.4">
      <c r="A11" s="43" t="s">
        <v>48</v>
      </c>
      <c r="B11" s="6"/>
      <c r="C11" s="6"/>
      <c r="D11" s="5"/>
      <c r="E11" s="11" t="s">
        <v>49</v>
      </c>
      <c r="H11" s="5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s="19" customFormat="1" ht="15.5" x14ac:dyDescent="0.35">
      <c r="B12" s="61" t="s">
        <v>35</v>
      </c>
      <c r="D12" s="63">
        <v>0.126</v>
      </c>
      <c r="F12" s="61" t="s">
        <v>36</v>
      </c>
      <c r="I12" s="62">
        <v>0.5</v>
      </c>
    </row>
    <row r="13" spans="1:23" s="19" customFormat="1" ht="15.5" x14ac:dyDescent="0.35">
      <c r="B13" s="51" t="s">
        <v>37</v>
      </c>
      <c r="D13" s="50">
        <v>2.79</v>
      </c>
      <c r="E13" s="61"/>
      <c r="F13" s="66" t="s">
        <v>37</v>
      </c>
      <c r="I13" s="109">
        <f>ROUND((D13-(D13*D12))/(1-I12),2)</f>
        <v>4.88</v>
      </c>
    </row>
    <row r="14" spans="1:23" s="19" customFormat="1" ht="15.5" x14ac:dyDescent="0.35">
      <c r="B14" s="10" t="s">
        <v>38</v>
      </c>
      <c r="C14" s="29"/>
      <c r="D14" s="37">
        <v>120</v>
      </c>
      <c r="F14" s="66" t="s">
        <v>39</v>
      </c>
      <c r="I14" s="110">
        <f>ROUND((D14*((1-I12)*2000)/((1-D12)*2000)),2)</f>
        <v>68.650000000000006</v>
      </c>
    </row>
    <row r="15" spans="1:23" s="19" customFormat="1" ht="15.5" x14ac:dyDescent="0.35">
      <c r="B15" s="6" t="s">
        <v>33</v>
      </c>
      <c r="D15" s="44">
        <v>1400</v>
      </c>
      <c r="E15" s="61"/>
      <c r="F15" s="6" t="s">
        <v>33</v>
      </c>
      <c r="I15" s="44">
        <v>1800</v>
      </c>
    </row>
    <row r="16" spans="1:23" s="19" customFormat="1" ht="7.5" customHeight="1" x14ac:dyDescent="0.35">
      <c r="B16" s="66"/>
      <c r="C16" s="20"/>
      <c r="D16" s="71"/>
    </row>
    <row r="17" spans="1:23" s="47" customFormat="1" ht="15.75" customHeight="1" x14ac:dyDescent="0.3">
      <c r="A17" s="74" t="s">
        <v>29</v>
      </c>
      <c r="C17" s="48"/>
      <c r="D17" s="48"/>
    </row>
    <row r="18" spans="1:23" s="47" customFormat="1" ht="15.75" customHeight="1" x14ac:dyDescent="0.3">
      <c r="A18" s="74" t="s">
        <v>30</v>
      </c>
      <c r="C18" s="48"/>
      <c r="D18" s="48"/>
    </row>
    <row r="19" spans="1:23" s="1" customFormat="1" ht="7.5" customHeight="1" x14ac:dyDescent="0.4">
      <c r="A19" s="22"/>
      <c r="B19" s="6"/>
      <c r="C19" s="6"/>
      <c r="D19" s="5"/>
      <c r="E19" s="9"/>
      <c r="F19" s="5"/>
      <c r="G19" s="5"/>
      <c r="H19" s="4"/>
      <c r="I19" s="18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s="60" customFormat="1" ht="15" customHeight="1" x14ac:dyDescent="0.35">
      <c r="A20" s="105" t="s">
        <v>50</v>
      </c>
      <c r="B20" s="106"/>
      <c r="C20" s="106"/>
      <c r="D20" s="107"/>
      <c r="E20" s="105"/>
      <c r="F20" s="105"/>
      <c r="G20" s="107"/>
      <c r="H20" s="106"/>
      <c r="I20" s="106"/>
      <c r="J20" s="106"/>
      <c r="K20" s="59"/>
    </row>
    <row r="21" spans="1:23" s="4" customFormat="1" ht="16.149999999999999" customHeight="1" x14ac:dyDescent="0.35">
      <c r="A21" s="66"/>
      <c r="D21" s="84"/>
      <c r="E21" s="85" t="s">
        <v>51</v>
      </c>
      <c r="F21" s="86"/>
      <c r="H21" s="86"/>
      <c r="I21" s="87" t="s">
        <v>52</v>
      </c>
      <c r="J21" s="86"/>
    </row>
    <row r="22" spans="1:23" s="15" customFormat="1" ht="15.75" customHeight="1" x14ac:dyDescent="0.3">
      <c r="A22" s="38"/>
      <c r="B22" s="38"/>
      <c r="D22" s="21" t="s">
        <v>0</v>
      </c>
      <c r="E22" s="21" t="s">
        <v>13</v>
      </c>
      <c r="F22" s="21" t="s">
        <v>14</v>
      </c>
      <c r="G22" s="40"/>
      <c r="H22" s="21" t="s">
        <v>0</v>
      </c>
      <c r="I22" s="21" t="s">
        <v>13</v>
      </c>
      <c r="J22" s="21" t="s">
        <v>14</v>
      </c>
    </row>
    <row r="23" spans="1:23" s="15" customFormat="1" ht="15.75" customHeight="1" x14ac:dyDescent="0.35">
      <c r="A23" s="12" t="s">
        <v>40</v>
      </c>
      <c r="B23" s="29"/>
      <c r="D23" s="69">
        <f>SUM(D14*D13)</f>
        <v>334.8</v>
      </c>
      <c r="E23" s="64">
        <f>D14</f>
        <v>120</v>
      </c>
      <c r="F23" s="34">
        <f>SUM(E23/2000)</f>
        <v>0.06</v>
      </c>
      <c r="G23" s="40"/>
      <c r="H23" s="69">
        <f>D23</f>
        <v>334.8</v>
      </c>
      <c r="I23" s="64">
        <f>I14</f>
        <v>68.650000000000006</v>
      </c>
      <c r="J23" s="34">
        <f>SUM(I23/2000)</f>
        <v>3.4325000000000001E-2</v>
      </c>
    </row>
    <row r="24" spans="1:23" s="15" customFormat="1" ht="7.5" customHeight="1" x14ac:dyDescent="0.35">
      <c r="A24" s="10"/>
      <c r="B24" s="29"/>
      <c r="D24" s="70"/>
      <c r="E24" s="65"/>
      <c r="F24" s="31"/>
      <c r="G24" s="40"/>
    </row>
    <row r="25" spans="1:23" ht="15.75" customHeight="1" x14ac:dyDescent="0.35">
      <c r="A25" s="12" t="s">
        <v>26</v>
      </c>
      <c r="B25" s="14"/>
      <c r="C25" s="2"/>
      <c r="D25" s="26"/>
      <c r="E25" s="8"/>
      <c r="F25" s="8"/>
      <c r="G25" s="1"/>
      <c r="H25" s="2"/>
    </row>
    <row r="26" spans="1:23" s="3" customFormat="1" ht="15.75" customHeight="1" x14ac:dyDescent="0.35">
      <c r="A26" s="10"/>
      <c r="B26" s="10" t="s">
        <v>20</v>
      </c>
      <c r="D26" s="28">
        <f>I6</f>
        <v>18</v>
      </c>
      <c r="E26" s="30">
        <f>SUM(D26/'standing hay calc'!$D$13)</f>
        <v>6.4516129032258061</v>
      </c>
      <c r="F26" s="31">
        <f>SUM(E26/2000)</f>
        <v>3.2258064516129032E-3</v>
      </c>
      <c r="G26" s="14"/>
      <c r="H26" s="28">
        <f>I6</f>
        <v>18</v>
      </c>
      <c r="I26" s="30">
        <f>SUM(H26/'standing hay calc'!$I$13)</f>
        <v>3.6885245901639343</v>
      </c>
      <c r="J26" s="31">
        <f>SUM(I26/2000)</f>
        <v>1.844262295081967E-3</v>
      </c>
    </row>
    <row r="27" spans="1:23" s="3" customFormat="1" ht="15.75" customHeight="1" x14ac:dyDescent="0.35">
      <c r="A27" s="10"/>
      <c r="B27" s="10" t="s">
        <v>18</v>
      </c>
      <c r="D27" s="28">
        <f>SUM(D13*2000)/D15*I7</f>
        <v>59.785714285714285</v>
      </c>
      <c r="E27" s="30">
        <f>SUM(D27/'standing hay calc'!$D$13)</f>
        <v>21.428571428571427</v>
      </c>
      <c r="F27" s="31">
        <f>SUM(E27/2000)</f>
        <v>1.0714285714285714E-2</v>
      </c>
      <c r="G27" s="14"/>
      <c r="H27" s="28">
        <f>SUM(I13*2000)/I15*I7</f>
        <v>81.333333333333343</v>
      </c>
      <c r="I27" s="30">
        <f>SUM(H27/'standing hay calc'!$I$13)</f>
        <v>16.666666666666668</v>
      </c>
      <c r="J27" s="31">
        <f>SUM(I27/2000)</f>
        <v>8.3333333333333332E-3</v>
      </c>
    </row>
    <row r="28" spans="1:23" s="3" customFormat="1" ht="15.75" customHeight="1" x14ac:dyDescent="0.35">
      <c r="A28" s="10"/>
      <c r="B28" s="10" t="s">
        <v>19</v>
      </c>
      <c r="D28" s="28">
        <f>SUM(D13*2000)/D15*I8</f>
        <v>11.957142857142857</v>
      </c>
      <c r="E28" s="30">
        <f>SUM(D28/'standing hay calc'!$D$13)</f>
        <v>4.2857142857142856</v>
      </c>
      <c r="F28" s="31">
        <f>SUM(E28/2000)</f>
        <v>2.142857142857143E-3</v>
      </c>
      <c r="G28" s="14"/>
      <c r="H28" s="28">
        <f>SUM(I13*2000)/I15*I8</f>
        <v>16.266666666666666</v>
      </c>
      <c r="I28" s="30">
        <f>SUM(H28/'standing hay calc'!$I$13)</f>
        <v>3.333333333333333</v>
      </c>
      <c r="J28" s="31">
        <f>SUM(I28/2000)</f>
        <v>1.6666666666666666E-3</v>
      </c>
    </row>
    <row r="29" spans="1:23" ht="15.75" customHeight="1" x14ac:dyDescent="0.35">
      <c r="A29" s="10"/>
      <c r="B29" s="10" t="s">
        <v>5</v>
      </c>
      <c r="C29" s="2"/>
      <c r="D29" s="36">
        <v>0</v>
      </c>
      <c r="E29" s="30">
        <f>SUM(D29/'standing hay calc'!$D$13)</f>
        <v>0</v>
      </c>
      <c r="F29" s="31">
        <f>SUM(E29/2000)</f>
        <v>0</v>
      </c>
      <c r="G29" s="1"/>
      <c r="H29" s="36">
        <v>0</v>
      </c>
      <c r="I29" s="30">
        <f>SUM(H29/'standing hay calc'!$I$13)</f>
        <v>0</v>
      </c>
      <c r="J29" s="31">
        <f>SUM(I29/2000)</f>
        <v>0</v>
      </c>
    </row>
    <row r="30" spans="1:23" ht="15.75" customHeight="1" x14ac:dyDescent="0.35">
      <c r="A30" s="10"/>
      <c r="B30" s="10" t="s">
        <v>7</v>
      </c>
      <c r="C30" s="2"/>
      <c r="D30" s="13">
        <f>ROUND(SUM(D26:D29)/2*(I9),2)</f>
        <v>4.04</v>
      </c>
      <c r="E30" s="32">
        <f>SUM(D30/'standing hay calc'!$D$13)</f>
        <v>1.4480286738351253</v>
      </c>
      <c r="F30" s="33">
        <f>SUM(E30/2000)</f>
        <v>7.2401433691756268E-4</v>
      </c>
      <c r="G30" s="1"/>
      <c r="H30" s="13">
        <f>ROUND(SUM(D26:D29)/2*(I9),2)</f>
        <v>4.04</v>
      </c>
      <c r="I30" s="32">
        <f>SUM(H30/'standing hay calc'!$I$13)</f>
        <v>0.82786885245901642</v>
      </c>
      <c r="J30" s="33">
        <f>SUM(I30/2000)</f>
        <v>4.139344262295082E-4</v>
      </c>
    </row>
    <row r="31" spans="1:23" ht="15.75" customHeight="1" x14ac:dyDescent="0.35">
      <c r="A31" s="10"/>
      <c r="B31" s="12" t="s">
        <v>27</v>
      </c>
      <c r="C31" s="2"/>
      <c r="D31" s="23">
        <f>SUM(D26:D30)</f>
        <v>93.782857142857139</v>
      </c>
      <c r="E31" s="23">
        <f>SUM(E26:E30)</f>
        <v>33.613927291346641</v>
      </c>
      <c r="F31" s="34">
        <f>SUM(F26:F30)</f>
        <v>1.6806963645673322E-2</v>
      </c>
      <c r="G31" s="1"/>
      <c r="H31" s="23">
        <f>SUM(H26:H30)</f>
        <v>119.64000000000001</v>
      </c>
      <c r="I31" s="23">
        <f>SUM(I26:I30)</f>
        <v>24.516393442622949</v>
      </c>
      <c r="J31" s="34">
        <f>SUM(J26:J30)</f>
        <v>1.2258196721311475E-2</v>
      </c>
    </row>
    <row r="32" spans="1:23" ht="8.15" customHeight="1" x14ac:dyDescent="0.35">
      <c r="A32" s="10"/>
      <c r="B32" s="10"/>
      <c r="C32" s="2"/>
      <c r="D32" s="25"/>
      <c r="E32" s="8"/>
      <c r="F32" s="8"/>
      <c r="G32" s="1"/>
      <c r="H32" s="25"/>
      <c r="I32" s="8"/>
      <c r="J32" s="8"/>
    </row>
    <row r="33" spans="1:23" ht="15.75" customHeight="1" x14ac:dyDescent="0.35">
      <c r="A33" s="12" t="str">
        <f>"C.  Discount for Risk ("&amp;D8*100&amp;"%)"</f>
        <v>C.  Discount for Risk (10%)</v>
      </c>
      <c r="B33" s="14"/>
      <c r="C33" s="2"/>
      <c r="D33" s="67">
        <f>SUM(E33*D13)</f>
        <v>33.480000000000004</v>
      </c>
      <c r="E33" s="23">
        <f>SUM(D14*D8)</f>
        <v>12</v>
      </c>
      <c r="F33" s="34">
        <f>SUM(E33/2000)</f>
        <v>6.0000000000000001E-3</v>
      </c>
      <c r="G33" s="1"/>
      <c r="H33" s="67">
        <f>SUM(I33*I13)</f>
        <v>33.501200000000004</v>
      </c>
      <c r="I33" s="23">
        <f>SUM(I14*D8)</f>
        <v>6.8650000000000011</v>
      </c>
      <c r="J33" s="34">
        <f>SUM(I33/2000)</f>
        <v>3.4325000000000007E-3</v>
      </c>
    </row>
    <row r="34" spans="1:23" s="7" customFormat="1" ht="7.5" customHeight="1" x14ac:dyDescent="0.4">
      <c r="A34" s="12"/>
      <c r="B34" s="12"/>
      <c r="D34" s="23"/>
      <c r="E34" s="27"/>
      <c r="F34" s="35"/>
      <c r="G34" s="11"/>
      <c r="H34" s="23"/>
      <c r="I34" s="27"/>
      <c r="J34" s="35"/>
    </row>
    <row r="35" spans="1:23" s="7" customFormat="1" ht="15.75" customHeight="1" x14ac:dyDescent="0.4">
      <c r="A35" s="16" t="s">
        <v>41</v>
      </c>
      <c r="B35" s="12"/>
      <c r="D35" s="68">
        <f>SUM(D23-D31-D33)</f>
        <v>207.53714285714284</v>
      </c>
      <c r="E35" s="68">
        <f>SUM(E23-E31-E33)</f>
        <v>74.386072708653359</v>
      </c>
      <c r="F35" s="39">
        <f>SUM(F23-F31-F33)</f>
        <v>3.7193036354326678E-2</v>
      </c>
      <c r="G35" s="11"/>
      <c r="H35" s="68">
        <f>SUM(H23-H31-H33)</f>
        <v>181.65879999999999</v>
      </c>
      <c r="I35" s="68">
        <f>SUM(I23-I31-I33)</f>
        <v>37.268606557377055</v>
      </c>
      <c r="J35" s="39">
        <f>SUM(J23-J31-J33)</f>
        <v>1.8634303278688525E-2</v>
      </c>
    </row>
    <row r="36" spans="1:23" s="7" customFormat="1" ht="7.5" customHeight="1" x14ac:dyDescent="0.4">
      <c r="A36" s="16"/>
      <c r="B36" s="12"/>
      <c r="D36" s="68"/>
      <c r="E36" s="68"/>
      <c r="F36" s="39"/>
      <c r="G36" s="11"/>
      <c r="H36" s="68"/>
      <c r="I36" s="68"/>
      <c r="J36" s="39"/>
    </row>
    <row r="37" spans="1:23" ht="15.75" customHeight="1" x14ac:dyDescent="0.35">
      <c r="A37" s="16" t="s">
        <v>42</v>
      </c>
      <c r="B37" s="12"/>
      <c r="C37" s="24"/>
      <c r="D37" s="24"/>
      <c r="E37" s="28"/>
      <c r="F37" s="27">
        <f>F35*D15</f>
        <v>52.070250896057352</v>
      </c>
      <c r="G37" s="28"/>
      <c r="J37" s="82">
        <f>J35*I15</f>
        <v>33.541745901639345</v>
      </c>
    </row>
    <row r="38" spans="1:23" ht="7.5" customHeight="1" x14ac:dyDescent="0.35">
      <c r="A38" s="16"/>
      <c r="B38" s="12"/>
      <c r="C38" s="24"/>
      <c r="D38" s="24"/>
      <c r="E38" s="28"/>
      <c r="F38" s="27"/>
      <c r="G38" s="28"/>
      <c r="J38" s="82"/>
    </row>
    <row r="39" spans="1:23" s="60" customFormat="1" ht="15" customHeight="1" x14ac:dyDescent="0.35">
      <c r="A39" s="105" t="s">
        <v>53</v>
      </c>
      <c r="B39" s="106"/>
      <c r="C39" s="106"/>
      <c r="D39" s="107"/>
      <c r="E39" s="105"/>
      <c r="F39" s="105"/>
      <c r="G39" s="107"/>
      <c r="H39" s="106"/>
      <c r="I39" s="106"/>
      <c r="J39" s="106"/>
      <c r="K39" s="59"/>
    </row>
    <row r="40" spans="1:23" s="4" customFormat="1" ht="7.5" customHeight="1" x14ac:dyDescent="0.35">
      <c r="B40" s="10"/>
      <c r="D40" s="37"/>
      <c r="I40" s="18"/>
    </row>
    <row r="41" spans="1:23" s="1" customFormat="1" ht="1" customHeight="1" x14ac:dyDescent="0.4">
      <c r="A41" s="43"/>
      <c r="B41" s="6"/>
      <c r="C41" s="6"/>
      <c r="D41" s="5"/>
      <c r="E41" s="9"/>
      <c r="F41" s="5"/>
      <c r="G41" s="5"/>
      <c r="H41" s="4"/>
      <c r="I41" s="18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17" customFormat="1" ht="15.5" x14ac:dyDescent="0.35">
      <c r="A42" s="41"/>
      <c r="B42" s="41"/>
      <c r="D42" s="96" t="s">
        <v>54</v>
      </c>
      <c r="H42" s="43"/>
    </row>
    <row r="43" spans="1:23" s="15" customFormat="1" ht="15.75" customHeight="1" x14ac:dyDescent="0.35">
      <c r="A43" s="38"/>
      <c r="B43" s="38"/>
      <c r="D43" s="93" t="s">
        <v>0</v>
      </c>
      <c r="H43" s="21"/>
    </row>
    <row r="44" spans="1:23" ht="15.75" customHeight="1" x14ac:dyDescent="0.35">
      <c r="A44" s="12" t="s">
        <v>2</v>
      </c>
      <c r="B44" s="14"/>
      <c r="C44" s="2"/>
      <c r="D44" s="8"/>
      <c r="E44" s="8"/>
      <c r="F44" s="2"/>
      <c r="G44" s="2"/>
      <c r="H44" s="8"/>
    </row>
    <row r="45" spans="1:23" ht="15.75" customHeight="1" x14ac:dyDescent="0.35">
      <c r="A45" s="12"/>
      <c r="B45" s="14" t="s">
        <v>56</v>
      </c>
      <c r="C45" s="2"/>
      <c r="D45" s="36">
        <v>36.32</v>
      </c>
      <c r="E45" s="8"/>
      <c r="F45" s="2"/>
      <c r="G45" s="2"/>
      <c r="H45" s="8"/>
    </row>
    <row r="46" spans="1:23" ht="15.75" customHeight="1" x14ac:dyDescent="0.35">
      <c r="A46" s="10"/>
      <c r="B46" s="10" t="s">
        <v>46</v>
      </c>
      <c r="C46" s="2"/>
      <c r="D46" s="36">
        <v>36</v>
      </c>
      <c r="E46" s="31"/>
      <c r="F46" s="2"/>
      <c r="G46" s="2"/>
      <c r="H46" s="36"/>
    </row>
    <row r="47" spans="1:23" ht="15.75" customHeight="1" x14ac:dyDescent="0.35">
      <c r="A47" s="10"/>
      <c r="B47" s="10" t="s">
        <v>3</v>
      </c>
      <c r="C47" s="2"/>
      <c r="D47" s="36">
        <v>83.78</v>
      </c>
      <c r="E47" s="31"/>
      <c r="F47" s="2"/>
      <c r="G47" s="2"/>
      <c r="H47" s="36"/>
    </row>
    <row r="48" spans="1:23" s="3" customFormat="1" ht="15.75" customHeight="1" x14ac:dyDescent="0.35">
      <c r="A48" s="10"/>
      <c r="B48" s="10" t="s">
        <v>17</v>
      </c>
      <c r="D48" s="36">
        <v>11.16</v>
      </c>
      <c r="E48" s="31"/>
      <c r="H48" s="36"/>
    </row>
    <row r="49" spans="1:11" ht="15.75" customHeight="1" x14ac:dyDescent="0.35">
      <c r="A49" s="10"/>
      <c r="B49" s="10" t="s">
        <v>15</v>
      </c>
      <c r="C49" s="2"/>
      <c r="D49" s="36">
        <v>0</v>
      </c>
      <c r="E49" s="31"/>
      <c r="F49" s="2"/>
      <c r="G49" s="2"/>
      <c r="H49" s="36"/>
    </row>
    <row r="50" spans="1:11" s="3" customFormat="1" ht="15.75" customHeight="1" x14ac:dyDescent="0.35">
      <c r="A50" s="10"/>
      <c r="B50" s="10" t="s">
        <v>4</v>
      </c>
      <c r="D50" s="36">
        <v>8.4600000000000009</v>
      </c>
      <c r="E50" s="31"/>
      <c r="H50" s="36"/>
    </row>
    <row r="51" spans="1:11" s="3" customFormat="1" ht="15.75" customHeight="1" x14ac:dyDescent="0.35">
      <c r="A51" s="10"/>
      <c r="B51" s="10" t="s">
        <v>5</v>
      </c>
      <c r="D51" s="36">
        <v>2</v>
      </c>
      <c r="E51" s="31"/>
      <c r="H51" s="36"/>
    </row>
    <row r="52" spans="1:11" ht="15.75" customHeight="1" x14ac:dyDescent="0.35">
      <c r="A52" s="10"/>
      <c r="B52" s="10" t="s">
        <v>6</v>
      </c>
      <c r="C52" s="2"/>
      <c r="D52" s="36">
        <v>10</v>
      </c>
      <c r="E52" s="31"/>
      <c r="F52" s="2"/>
      <c r="G52" s="2"/>
      <c r="H52" s="36"/>
    </row>
    <row r="53" spans="1:11" ht="15.75" customHeight="1" x14ac:dyDescent="0.35">
      <c r="A53" s="10"/>
      <c r="B53" s="10" t="s">
        <v>7</v>
      </c>
      <c r="C53" s="2"/>
      <c r="D53" s="13">
        <f>ROUND(SUM(D45:D52)/2*(I9),2)</f>
        <v>8.4499999999999993</v>
      </c>
      <c r="E53" s="31"/>
      <c r="F53" s="2"/>
      <c r="G53" s="2"/>
      <c r="H53" s="13"/>
    </row>
    <row r="54" spans="1:11" ht="15.75" customHeight="1" x14ac:dyDescent="0.35">
      <c r="A54" s="10"/>
      <c r="B54" s="12" t="s">
        <v>9</v>
      </c>
      <c r="C54" s="2"/>
      <c r="D54" s="23">
        <f>SUM(D45:D53)</f>
        <v>196.17</v>
      </c>
      <c r="E54" s="34"/>
      <c r="F54" s="2"/>
      <c r="G54" s="2"/>
      <c r="H54" s="23"/>
    </row>
    <row r="55" spans="1:11" ht="8.15" customHeight="1" x14ac:dyDescent="0.35">
      <c r="A55" s="10"/>
      <c r="B55" s="10"/>
      <c r="C55" s="2"/>
      <c r="D55" s="25" t="s">
        <v>1</v>
      </c>
      <c r="E55" s="8"/>
      <c r="F55" s="2"/>
      <c r="G55" s="2"/>
      <c r="H55" s="25"/>
    </row>
    <row r="56" spans="1:11" ht="15.75" customHeight="1" x14ac:dyDescent="0.35">
      <c r="A56" s="12" t="s">
        <v>8</v>
      </c>
      <c r="B56" s="14"/>
      <c r="C56" s="2"/>
      <c r="D56" s="25" t="s">
        <v>1</v>
      </c>
      <c r="E56" s="80"/>
      <c r="F56" s="2"/>
      <c r="G56" s="2"/>
      <c r="H56" s="25"/>
      <c r="I56" s="80"/>
      <c r="J56" s="80"/>
    </row>
    <row r="57" spans="1:11" ht="15.75" customHeight="1" x14ac:dyDescent="0.35">
      <c r="A57" s="10"/>
      <c r="B57" s="10" t="s">
        <v>43</v>
      </c>
      <c r="C57" s="2"/>
      <c r="D57" s="13">
        <f>(D6*0.84)*D7</f>
        <v>100.8</v>
      </c>
      <c r="E57" s="89"/>
      <c r="F57" s="2"/>
      <c r="G57" s="2"/>
      <c r="H57" s="13"/>
      <c r="I57" s="21"/>
      <c r="J57" s="21"/>
    </row>
    <row r="58" spans="1:11" ht="15.75" customHeight="1" x14ac:dyDescent="0.35">
      <c r="A58" s="10"/>
      <c r="B58" s="12" t="s">
        <v>10</v>
      </c>
      <c r="C58" s="2"/>
      <c r="D58" s="23">
        <f>SUM(D57:D57)</f>
        <v>100.8</v>
      </c>
      <c r="E58" s="21"/>
      <c r="F58" s="2"/>
      <c r="G58" s="2"/>
      <c r="H58" s="23"/>
      <c r="I58" s="21"/>
      <c r="J58" s="21"/>
    </row>
    <row r="59" spans="1:11" ht="7.5" customHeight="1" x14ac:dyDescent="0.35">
      <c r="A59" s="10"/>
      <c r="B59" s="12"/>
      <c r="C59" s="2"/>
      <c r="D59" s="23"/>
      <c r="E59" s="34"/>
      <c r="F59" s="2"/>
      <c r="G59" s="2"/>
      <c r="H59" s="23"/>
    </row>
    <row r="60" spans="1:11" ht="15.75" customHeight="1" x14ac:dyDescent="0.35">
      <c r="A60" s="92" t="str">
        <f>"Dry Hay @ "&amp;D12*100&amp;"% Moisture"</f>
        <v>Dry Hay @ 12.6% Moisture</v>
      </c>
      <c r="B60" s="2"/>
      <c r="C60" s="2"/>
      <c r="D60" s="21" t="s">
        <v>0</v>
      </c>
      <c r="E60" s="93" t="s">
        <v>44</v>
      </c>
      <c r="F60" s="93" t="s">
        <v>13</v>
      </c>
      <c r="G60" s="93" t="s">
        <v>14</v>
      </c>
      <c r="H60" s="23"/>
      <c r="I60" s="23"/>
      <c r="J60" s="83"/>
      <c r="K60" s="34"/>
    </row>
    <row r="61" spans="1:11" ht="15.75" customHeight="1" x14ac:dyDescent="0.35">
      <c r="A61" s="43"/>
      <c r="B61" s="94" t="s">
        <v>45</v>
      </c>
      <c r="C61" s="2"/>
      <c r="D61" s="67">
        <f>+D58+D54</f>
        <v>296.96999999999997</v>
      </c>
      <c r="E61" s="23">
        <f>D61/(D13*2000/D15)</f>
        <v>74.508602150537627</v>
      </c>
      <c r="F61" s="83">
        <f>D61/D13</f>
        <v>106.44086021505375</v>
      </c>
      <c r="G61" s="34">
        <f>D61/D13/2000</f>
        <v>5.3220430107526875E-2</v>
      </c>
      <c r="H61" s="23"/>
      <c r="I61" s="23"/>
      <c r="J61" s="83"/>
      <c r="K61" s="34"/>
    </row>
    <row r="62" spans="1:11" ht="15.75" customHeight="1" x14ac:dyDescent="0.35">
      <c r="A62" s="16"/>
      <c r="B62" s="12" t="s">
        <v>55</v>
      </c>
      <c r="C62" s="2"/>
      <c r="D62" s="67">
        <f>(D61*$D$9)+D61</f>
        <v>311.81849999999997</v>
      </c>
      <c r="E62" s="67">
        <f>(E61*$D$9)+E61</f>
        <v>78.234032258064502</v>
      </c>
      <c r="F62" s="67">
        <f>(F61*$D$9)+F61</f>
        <v>111.76290322580644</v>
      </c>
      <c r="G62" s="91">
        <f>(G61*$D$9)+G61</f>
        <v>5.588145161290322E-2</v>
      </c>
      <c r="H62" s="23"/>
      <c r="I62" s="23"/>
      <c r="J62" s="83"/>
      <c r="K62" s="34"/>
    </row>
    <row r="63" spans="1:11" ht="7.5" customHeight="1" x14ac:dyDescent="0.35">
      <c r="A63" s="16"/>
      <c r="B63" s="14"/>
      <c r="C63" s="23"/>
      <c r="D63" s="23"/>
      <c r="E63" s="83"/>
      <c r="F63" s="34"/>
      <c r="G63" s="2"/>
      <c r="H63" s="23"/>
      <c r="I63" s="23"/>
      <c r="J63" s="83"/>
      <c r="K63" s="34"/>
    </row>
    <row r="64" spans="1:11" ht="15.75" customHeight="1" x14ac:dyDescent="0.35">
      <c r="A64" s="92" t="str">
        <f>"High Moisture Hay @ "&amp;I12*100&amp;"%"</f>
        <v>High Moisture Hay @ 50%</v>
      </c>
      <c r="B64" s="14"/>
      <c r="C64" s="23"/>
      <c r="D64" s="21" t="s">
        <v>0</v>
      </c>
      <c r="E64" s="93" t="s">
        <v>44</v>
      </c>
      <c r="F64" s="93" t="s">
        <v>13</v>
      </c>
      <c r="G64" s="93" t="s">
        <v>14</v>
      </c>
      <c r="H64" s="23"/>
      <c r="I64" s="23"/>
      <c r="J64" s="83"/>
      <c r="K64" s="34"/>
    </row>
    <row r="65" spans="1:16" ht="15.75" customHeight="1" x14ac:dyDescent="0.35">
      <c r="A65" s="16"/>
      <c r="B65" s="94" t="s">
        <v>45</v>
      </c>
      <c r="C65" s="23"/>
      <c r="D65" s="67">
        <f>+D58+D54</f>
        <v>296.96999999999997</v>
      </c>
      <c r="E65" s="23">
        <f>D65/(I13*2000/I15)</f>
        <v>54.769057377049172</v>
      </c>
      <c r="F65" s="83">
        <f>D65/I13</f>
        <v>60.854508196721305</v>
      </c>
      <c r="G65" s="34">
        <f>F65/2000</f>
        <v>3.0427254098360654E-2</v>
      </c>
      <c r="H65" s="23"/>
      <c r="I65" s="23"/>
      <c r="J65" s="83"/>
      <c r="K65" s="34"/>
    </row>
    <row r="66" spans="1:16" ht="15.75" customHeight="1" x14ac:dyDescent="0.35">
      <c r="A66" s="16"/>
      <c r="B66" s="12" t="s">
        <v>55</v>
      </c>
      <c r="C66" s="23"/>
      <c r="D66" s="67">
        <f>(D65*$D$9)+D65</f>
        <v>311.81849999999997</v>
      </c>
      <c r="E66" s="67">
        <f>(E65*$D$9)+E65</f>
        <v>57.507510245901628</v>
      </c>
      <c r="F66" s="67">
        <f>(F65*$D$9)+F65</f>
        <v>63.897233606557371</v>
      </c>
      <c r="G66" s="91">
        <f>(G65*$D$9)+G65</f>
        <v>3.1948616803278686E-2</v>
      </c>
      <c r="H66" s="23"/>
      <c r="I66" s="23"/>
      <c r="J66" s="83"/>
      <c r="K66" s="34"/>
    </row>
    <row r="67" spans="1:16" ht="7.5" customHeight="1" x14ac:dyDescent="0.35">
      <c r="A67" s="12"/>
      <c r="B67" s="88"/>
      <c r="C67" s="2"/>
      <c r="D67" s="2"/>
      <c r="E67" s="27"/>
      <c r="F67" s="35"/>
      <c r="G67" s="2"/>
      <c r="H67" s="23"/>
      <c r="I67" s="23"/>
      <c r="J67" s="83"/>
      <c r="K67" s="12"/>
      <c r="L67" s="12"/>
    </row>
    <row r="68" spans="1:16" s="7" customFormat="1" ht="15" customHeight="1" thickBot="1" x14ac:dyDescent="0.45">
      <c r="A68" s="72" t="str">
        <f>"1.  Value of standing Hay includes a "&amp;D9*100&amp;"% margin over costs"</f>
        <v>1.  Value of standing Hay includes a 5% margin over costs</v>
      </c>
      <c r="B68" s="73"/>
      <c r="C68" s="73"/>
      <c r="D68" s="73"/>
      <c r="E68" s="73"/>
      <c r="F68" s="73"/>
      <c r="G68" s="73"/>
      <c r="H68" s="73"/>
      <c r="I68" s="73"/>
      <c r="J68" s="73"/>
      <c r="K68" s="2"/>
      <c r="L68" s="2"/>
    </row>
    <row r="69" spans="1:16" s="7" customFormat="1" ht="15.75" customHeight="1" x14ac:dyDescent="0.4">
      <c r="A69" s="111" t="s">
        <v>34</v>
      </c>
      <c r="B69" s="111"/>
      <c r="C69" s="111"/>
      <c r="D69" s="111"/>
      <c r="E69" s="111"/>
      <c r="F69" s="111"/>
      <c r="G69" s="111"/>
      <c r="H69" s="111"/>
      <c r="I69" s="111"/>
      <c r="J69" s="111"/>
      <c r="K69" s="2"/>
      <c r="L69" s="2"/>
    </row>
    <row r="70" spans="1:16" ht="15.75" customHeight="1" x14ac:dyDescent="0.35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60"/>
      <c r="L70" s="60"/>
    </row>
    <row r="71" spans="1:16" ht="15" customHeight="1" x14ac:dyDescent="0.35">
      <c r="A71" s="97"/>
      <c r="B71" s="98"/>
      <c r="C71" s="98"/>
      <c r="D71" s="75"/>
      <c r="E71" s="75"/>
      <c r="F71" s="75"/>
      <c r="G71" s="75"/>
      <c r="H71" s="99"/>
      <c r="I71" s="99"/>
      <c r="J71" s="78" t="s">
        <v>58</v>
      </c>
      <c r="K71" s="79"/>
      <c r="L71" s="79"/>
      <c r="M71" s="81"/>
      <c r="N71" s="81"/>
      <c r="O71" s="81"/>
    </row>
    <row r="72" spans="1:16" customFormat="1" ht="17.25" customHeight="1" x14ac:dyDescent="0.35">
      <c r="A72" s="1"/>
      <c r="B72" s="1"/>
      <c r="C72" s="29"/>
      <c r="D72" s="29"/>
      <c r="E72" s="29"/>
      <c r="F72" s="29"/>
      <c r="G72" s="29"/>
      <c r="H72" s="1"/>
      <c r="I72" s="2"/>
      <c r="J72" s="2"/>
      <c r="K72" s="2"/>
      <c r="L72" s="2"/>
      <c r="N72" s="76"/>
      <c r="O72" s="77"/>
      <c r="P72" s="77"/>
    </row>
    <row r="73" spans="1:16" customFormat="1" ht="21" customHeight="1" x14ac:dyDescent="0.35">
      <c r="A73" s="1"/>
      <c r="B73" s="1"/>
      <c r="C73" s="29"/>
      <c r="D73" s="29"/>
      <c r="E73" s="29"/>
      <c r="F73" s="29"/>
      <c r="G73" s="29"/>
      <c r="H73" s="1"/>
      <c r="I73" s="2"/>
      <c r="J73" s="2"/>
      <c r="K73" s="2"/>
      <c r="L73" s="2"/>
      <c r="N73" s="76"/>
      <c r="O73" s="77"/>
      <c r="P73" s="77"/>
    </row>
    <row r="74" spans="1:16" s="46" customFormat="1" x14ac:dyDescent="0.35">
      <c r="A74" s="1"/>
      <c r="B74" s="1"/>
      <c r="C74" s="29"/>
      <c r="D74" s="29"/>
      <c r="E74" s="29"/>
      <c r="F74" s="29"/>
      <c r="G74" s="29"/>
      <c r="H74" s="1"/>
      <c r="I74" s="2"/>
      <c r="J74" s="2"/>
      <c r="K74" s="2"/>
      <c r="L74" s="2"/>
    </row>
    <row r="75" spans="1:16" s="46" customFormat="1" x14ac:dyDescent="0.35">
      <c r="A75" s="1"/>
      <c r="B75" s="1"/>
      <c r="C75" s="29"/>
      <c r="D75" s="29"/>
      <c r="E75" s="29"/>
      <c r="F75" s="29"/>
      <c r="G75" s="29"/>
      <c r="H75" s="1"/>
      <c r="I75" s="2"/>
      <c r="J75" s="2"/>
      <c r="K75" s="2"/>
      <c r="L75" s="2"/>
    </row>
    <row r="76" spans="1:16" ht="8.25" customHeight="1" x14ac:dyDescent="0.35"/>
    <row r="77" spans="1:16" ht="15.75" customHeight="1" x14ac:dyDescent="0.35"/>
    <row r="78" spans="1:16" ht="15" customHeight="1" x14ac:dyDescent="0.35"/>
  </sheetData>
  <sheetProtection password="C6A6" sheet="1" objects="1" scenarios="1"/>
  <mergeCells count="1">
    <mergeCell ref="A69:J70"/>
  </mergeCells>
  <phoneticPr fontId="1" type="noConversion"/>
  <printOptions horizontalCentered="1"/>
  <pageMargins left="0.51181102362204722" right="0.51181102362204722" top="0.55118110236220474" bottom="0.55118110236220474" header="0.31496062992125984" footer="0.31496062992125984"/>
  <pageSetup scale="66" firstPageNumber="2" pageOrder="overThenDown" orientation="portrait" useFirstPageNumber="1" r:id="rId1"/>
  <headerFooter scaleWithDoc="0" alignWithMargins="0"/>
  <rowBreaks count="1" manualBreakCount="1">
    <brk id="38" max="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C3257931C4EB4CBE667AF33D71167E" ma:contentTypeVersion="3" ma:contentTypeDescription="Create a new document." ma:contentTypeScope="" ma:versionID="40765f1e47717a1969b3d26f47aa1f8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665880aa3952302b15396eac48c336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9EF6F89-8CB8-48DB-AECA-18333401439F}"/>
</file>

<file path=customXml/itemProps2.xml><?xml version="1.0" encoding="utf-8"?>
<ds:datastoreItem xmlns:ds="http://schemas.openxmlformats.org/officeDocument/2006/customXml" ds:itemID="{51C71161-D31B-473E-A2E3-E1DF5EB765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8A5611-9C37-40CB-AFA1-E471B8C7094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standing hay calc</vt:lpstr>
      <vt:lpstr>'standing hay calc'!Print_Area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Standing Hay Cost Calculator</dc:title>
  <dc:creator>Caron, Dan  (MAFRI)</dc:creator>
  <cp:lastModifiedBy>Mashinini, Khosi (ARD)</cp:lastModifiedBy>
  <cp:lastPrinted>2023-04-26T16:41:58Z</cp:lastPrinted>
  <dcterms:created xsi:type="dcterms:W3CDTF">1998-11-19T15:06:11Z</dcterms:created>
  <dcterms:modified xsi:type="dcterms:W3CDTF">2023-10-23T20:00:07Z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46</vt:lpwstr>
  </property>
  <property fmtid="{D5CDD505-2E9C-101B-9397-08002B2CF9AE}" pid="3" name="ContentType">
    <vt:lpwstr>Document</vt:lpwstr>
  </property>
  <property fmtid="{D5CDD505-2E9C-101B-9397-08002B2CF9AE}" pid="4" name="Category">
    <vt:lpwstr>Programs</vt:lpwstr>
  </property>
  <property fmtid="{D5CDD505-2E9C-101B-9397-08002B2CF9AE}" pid="5" name="ContentTypeId">
    <vt:lpwstr>0x01010007C3257931C4EB4CBE667AF33D71167E</vt:lpwstr>
  </property>
</Properties>
</file>