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697A855C-A719-48DF-865C-5BDA59863FB9}" xr6:coauthVersionLast="47" xr6:coauthVersionMax="47" xr10:uidLastSave="{00000000-0000-0000-0000-000000000000}"/>
  <workbookProtection workbookAlgorithmName="SHA-512" workbookHashValue="OnOw7rrs/DYh1wf4wVFd0OhmHEqToIAblYQtltY5uV2MVelO2Mv+3WJQYX07xdqKF3unVE+rLfodwxz/sJvl1Q==" workbookSaltValue="bLENdKq6AUs/96bOeGALvQ==" workbookSpinCount="100000" lockStructure="1"/>
  <bookViews>
    <workbookView xWindow="-108" yWindow="-108" windowWidth="23256" windowHeight="12576" xr2:uid="{00000000-000D-0000-FFFF-FFFF00000000}"/>
  </bookViews>
  <sheets>
    <sheet name="Greenfeed Decision Co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6" i="1" l="1"/>
  <c r="J32" i="1" l="1"/>
  <c r="J28" i="1"/>
  <c r="J19" i="1"/>
  <c r="D16" i="1" l="1"/>
  <c r="D8" i="1"/>
  <c r="A27" i="1"/>
  <c r="B27" i="1"/>
  <c r="J29" i="1" s="1"/>
  <c r="A29" i="1"/>
  <c r="B29" i="1" l="1"/>
  <c r="D29" i="1" l="1"/>
  <c r="F29" i="1" s="1"/>
  <c r="H29" i="1" s="1"/>
  <c r="B25" i="1"/>
  <c r="B26" i="1" s="1"/>
  <c r="B21" i="1"/>
  <c r="F21" i="1" s="1"/>
  <c r="H21" i="1" s="1"/>
  <c r="J20" i="1"/>
  <c r="D21" i="1" l="1"/>
  <c r="J21" i="1" s="1"/>
  <c r="F20" i="1"/>
  <c r="B20" i="1"/>
  <c r="B22" i="1" s="1"/>
  <c r="B33" i="1" s="1"/>
  <c r="F22" i="1" l="1"/>
  <c r="F33" i="1" s="1"/>
  <c r="F34" i="1" s="1"/>
  <c r="H20" i="1"/>
  <c r="H22" i="1" s="1"/>
  <c r="H33" i="1" s="1"/>
  <c r="H34" i="1" s="1"/>
  <c r="J3" i="1" l="1"/>
  <c r="D22" i="1" l="1"/>
  <c r="D33" i="1" s="1"/>
  <c r="J22" i="1"/>
  <c r="J33" i="1" s="1"/>
</calcChain>
</file>

<file path=xl/sharedStrings.xml><?xml version="1.0" encoding="utf-8"?>
<sst xmlns="http://schemas.openxmlformats.org/spreadsheetml/2006/main" count="40" uniqueCount="32">
  <si>
    <t xml:space="preserve">Bale Weight (pounds) </t>
  </si>
  <si>
    <t>Baling Cost ($ per bale)</t>
  </si>
  <si>
    <t xml:space="preserve">Swathing/Windrowing Cost ($ per acre) </t>
  </si>
  <si>
    <t>Livestock Producer's Cost to put up Greenfeed</t>
  </si>
  <si>
    <t>Payment to Grain Producer for Standing Greenfeed</t>
  </si>
  <si>
    <t xml:space="preserve">Estimated Greenfeed Yield (bales per acre) </t>
  </si>
  <si>
    <t>Total Greenfeed Cost</t>
  </si>
  <si>
    <t xml:space="preserve">(add cost for plastic and wrapping here if making silage bales) </t>
  </si>
  <si>
    <t>Printed:</t>
  </si>
  <si>
    <t>. . . . . . . . . . . . . . . . . . . . . . . . . . . . . . . . . . . . . . . . . . . . . . . . . . . . . . . . . . . . . .</t>
  </si>
  <si>
    <t xml:space="preserve">Greenfeed Purchased (total acres) </t>
  </si>
  <si>
    <t>Price/Bale</t>
  </si>
  <si>
    <t>Price/Acre</t>
  </si>
  <si>
    <t>Total</t>
  </si>
  <si>
    <t>Freight Cost ($/loaded mile)</t>
  </si>
  <si>
    <t>Miles hauled</t>
  </si>
  <si>
    <t>Price/Ton
(as fed)</t>
  </si>
  <si>
    <t>Greenfeed as fed moisture content (%)</t>
  </si>
  <si>
    <t>Price/Ton
(DM)</t>
  </si>
  <si>
    <t>Calculation #2 - Freight Cost</t>
  </si>
  <si>
    <t>As fed pounds per load</t>
  </si>
  <si>
    <t>As fed tons per load</t>
  </si>
  <si>
    <t xml:space="preserve">Freight - bales per load </t>
  </si>
  <si>
    <t>Calculation #3 - Forage Cost including Freight</t>
  </si>
  <si>
    <t xml:space="preserve">Calculation #1 - Forage Cost </t>
  </si>
  <si>
    <r>
      <t>Standing Greenfeed Cost*</t>
    </r>
    <r>
      <rPr>
        <sz val="9"/>
        <color theme="1"/>
        <rFont val="Arial"/>
        <family val="2"/>
      </rPr>
      <t xml:space="preserve"> (cents/lb Dry Matter DM basis) </t>
    </r>
  </si>
  <si>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</si>
  <si>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 xml:space="preserve">Decision Cost Calculator - Buying Standing Greenfeed </t>
  </si>
  <si>
    <t xml:space="preserve">Field bale hauling and loading ($ per bale) </t>
  </si>
  <si>
    <t>*Variable due to quality and nitrate issues and does not represent average values.</t>
  </si>
  <si>
    <r>
      <rPr>
        <b/>
        <sz val="10"/>
        <rFont val="Arial"/>
        <family val="2"/>
      </rPr>
      <t xml:space="preserve">Note: </t>
    </r>
    <r>
      <rPr>
        <sz val="10"/>
        <rFont val="Arial"/>
        <family val="2"/>
      </rPr>
      <t>This budget is only a guide and is not intended as an in-depth study of livestock feed values. Standing greenfeed cost (cents/lb DM) is based on the Cost of Production Hay: Round Bale and Silage Bulletin and is not intended to represent the current market value.  Interpretation and use of this information is the responsibility of the user.  If you need help with a budget, contact a Farm Management Specialist.</t>
    </r>
  </si>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</sst>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
    <numFmt numFmtId="165" formatCode="&quot;$&quot;#,##0"/>
    <numFmt numFmtId="166" formatCode="_-* #,##0_-;\-* #,##0_-;_-* &quot;-&quot;??_-;_-@_-"/>
    <numFmt numFmtId="167" formatCode="&quot;$&quot;#,##0.0000"/>
  </numFmts>
  <fonts count="23" x14ac:knownFonts="1">
    <font>
      <sz val="11"/>
      <color theme="1"/>
      <name val="Calibri"/>
      <family val="2"/>
      <scheme val="minor"/>
    </font>
    <font>
      <sz val="12"/>
      <name val="Arial"/>
      <family val="2"/>
    </font>
    <font>
      <sz val="10"/>
      <name val="Arial"/>
      <family val="2"/>
    </font>
    <font>
      <b/>
      <sz val="10"/>
      <name val="Arial"/>
      <family val="2"/>
    </font>
    <font>
      <b/>
      <sz val="10"/>
      <color theme="1"/>
      <name val="Arial"/>
      <family val="2"/>
    </font>
    <font>
      <b/>
      <sz val="12"/>
      <color theme="1"/>
      <name val="Arial"/>
      <family val="2"/>
    </font>
    <font>
      <b/>
      <sz val="11"/>
      <color theme="1"/>
      <name val="Arial"/>
      <family val="2"/>
    </font>
    <font>
      <u/>
      <sz val="11"/>
      <color theme="1"/>
      <name val="Calibri"/>
      <family val="2"/>
      <scheme val="minor"/>
    </font>
    <font>
      <sz val="11"/>
      <color theme="1"/>
      <name val="Arial"/>
      <family val="2"/>
    </font>
    <font>
      <sz val="22"/>
      <color theme="1"/>
      <name val="Arial"/>
      <family val="2"/>
    </font>
    <font>
      <b/>
      <sz val="18"/>
      <color theme="0"/>
      <name val="Arial"/>
      <family val="2"/>
    </font>
    <font>
      <sz val="11"/>
      <color theme="0"/>
      <name val="Arial"/>
      <family val="2"/>
    </font>
    <font>
      <sz val="10"/>
      <color theme="0"/>
      <name val="Arial"/>
      <family val="2"/>
    </font>
    <font>
      <sz val="9"/>
      <color theme="0"/>
      <name val="Arial"/>
      <family val="2"/>
    </font>
    <font>
      <b/>
      <sz val="12"/>
      <color theme="0"/>
      <name val="Arial"/>
      <family val="2"/>
    </font>
    <font>
      <sz val="12"/>
      <color theme="0"/>
      <name val="Arial"/>
      <family val="2"/>
    </font>
    <font>
      <sz val="11"/>
      <color theme="1"/>
      <name val="Calibri"/>
      <family val="2"/>
      <scheme val="minor"/>
    </font>
    <font>
      <sz val="9"/>
      <color theme="1"/>
      <name val="Arial"/>
      <family val="2"/>
    </font>
    <font>
      <b/>
      <sz val="11"/>
      <color rgb="FF0000FF"/>
      <name val="Arial"/>
      <family val="2"/>
    </font>
    <font>
      <sz val="10"/>
      <color theme="1"/>
      <name val="Arial"/>
      <family val="2"/>
    </font>
    <font>
      <u/>
      <sz val="11"/>
      <color theme="1"/>
      <name val="Arial"/>
      <family val="2"/>
    </font>
    <font>
      <b/>
      <sz val="10"/>
      <color indexed="12"/>
      <name val="Arial"/>
      <family val="2"/>
    </font>
    <font>
      <b/>
      <sz val="10"/>
      <color indexed="48"/>
      <name val="Arial"/>
      <family val="2"/>
    </font>
  </fonts>
  <fills count="3">
    <fill>
      <patternFill patternType="none"/>
    </fill>
    <fill>
      <patternFill patternType="gray125"/>
    </fill>
    <fill>
      <patternFill patternType="solid">
        <fgColor rgb="FF427730"/>
        <bgColor indexed="64"/>
      </patternFill>
    </fill>
  </fills>
  <borders count="2">
    <border>
      <left/>
      <right/>
      <top/>
      <bottom/>
      <diagonal/>
    </border>
    <border>
      <left/>
      <right/>
      <top/>
      <bottom style="thin">
        <color indexed="64"/>
      </bottom>
      <diagonal/>
    </border>
  </borders>
  <cellStyleXfs count="4">
    <xf numFmtId="0" fontId="0" fillId="0" borderId="0"/>
    <xf numFmtId="164" fontId="1" fillId="0" borderId="0">
      <alignment vertical="top"/>
    </xf>
    <xf numFmtId="43" fontId="16" fillId="0" borderId="0" applyFont="0" applyFill="0" applyBorder="0" applyAlignment="0" applyProtection="0"/>
    <xf numFmtId="0" fontId="2" fillId="0" borderId="0">
      <alignment vertical="top"/>
    </xf>
  </cellStyleXfs>
  <cellXfs count="43">
    <xf numFmtId="0" fontId="0" fillId="0" borderId="0" xfId="0"/>
    <xf numFmtId="0" fontId="4" fillId="0" borderId="1" xfId="0" applyFont="1" applyBorder="1"/>
    <xf numFmtId="0" fontId="5" fillId="0" borderId="1" xfId="0" applyFont="1" applyBorder="1"/>
    <xf numFmtId="0" fontId="0" fillId="0" borderId="1" xfId="0" applyBorder="1"/>
    <xf numFmtId="17" fontId="6" fillId="0" borderId="1" xfId="0" applyNumberFormat="1" applyFont="1" applyBorder="1" applyAlignment="1">
      <alignment horizontal="right"/>
    </xf>
    <xf numFmtId="0" fontId="7" fillId="0" borderId="0" xfId="0" applyFont="1"/>
    <xf numFmtId="0" fontId="4" fillId="0" borderId="0" xfId="0" applyFont="1" applyAlignment="1">
      <alignment horizontal="left" vertical="center"/>
    </xf>
    <xf numFmtId="0" fontId="8" fillId="0" borderId="0" xfId="0" applyFont="1"/>
    <xf numFmtId="0" fontId="8" fillId="0" borderId="0" xfId="0" applyFont="1" applyAlignment="1">
      <alignment horizontal="center"/>
    </xf>
    <xf numFmtId="0" fontId="9" fillId="0" borderId="0" xfId="0" applyFont="1"/>
    <xf numFmtId="0" fontId="10" fillId="2" borderId="0" xfId="0" applyFont="1" applyFill="1"/>
    <xf numFmtId="0" fontId="11" fillId="2" borderId="0" xfId="0" applyFont="1" applyFill="1"/>
    <xf numFmtId="0" fontId="11" fillId="2" borderId="0" xfId="0" applyFont="1" applyFill="1" applyAlignment="1">
      <alignment horizontal="center"/>
    </xf>
    <xf numFmtId="0" fontId="12" fillId="2" borderId="0" xfId="0" applyFont="1" applyFill="1"/>
    <xf numFmtId="0" fontId="13" fillId="2" borderId="0" xfId="0" applyFont="1" applyFill="1" applyAlignment="1">
      <alignment horizontal="right" vertical="center"/>
    </xf>
    <xf numFmtId="0" fontId="15" fillId="2" borderId="0" xfId="0" applyFont="1" applyFill="1"/>
    <xf numFmtId="0" fontId="14" fillId="2" borderId="0" xfId="0" applyFont="1" applyFill="1" applyAlignment="1">
      <alignment horizontal="center"/>
    </xf>
    <xf numFmtId="0" fontId="14" fillId="2" borderId="0" xfId="0" applyFont="1" applyFill="1" applyAlignment="1">
      <alignment vertical="center"/>
    </xf>
    <xf numFmtId="165" fontId="15" fillId="2" borderId="0" xfId="0" applyNumberFormat="1" applyFont="1" applyFill="1"/>
    <xf numFmtId="2" fontId="18" fillId="0" borderId="0" xfId="0" applyNumberFormat="1" applyFont="1" applyProtection="1">
      <protection locked="0"/>
    </xf>
    <xf numFmtId="0" fontId="17" fillId="0" borderId="0" xfId="0" applyFont="1"/>
    <xf numFmtId="0" fontId="18" fillId="0" borderId="0" xfId="0" applyFont="1" applyProtection="1">
      <protection locked="0"/>
    </xf>
    <xf numFmtId="0" fontId="19" fillId="0" borderId="0" xfId="0" applyFont="1"/>
    <xf numFmtId="165" fontId="18" fillId="0" borderId="0" xfId="0" applyNumberFormat="1" applyFont="1" applyProtection="1">
      <protection locked="0"/>
    </xf>
    <xf numFmtId="164" fontId="18" fillId="0" borderId="0" xfId="0" applyNumberFormat="1" applyFont="1" applyProtection="1">
      <protection locked="0"/>
    </xf>
    <xf numFmtId="0" fontId="6" fillId="0" borderId="1" xfId="0" applyFont="1" applyBorder="1" applyAlignment="1">
      <alignment horizontal="center" wrapText="1"/>
    </xf>
    <xf numFmtId="0" fontId="6" fillId="0" borderId="0" xfId="0" applyFont="1"/>
    <xf numFmtId="165" fontId="8" fillId="0" borderId="0" xfId="0" applyNumberFormat="1" applyFont="1"/>
    <xf numFmtId="165" fontId="20" fillId="0" borderId="0" xfId="0" applyNumberFormat="1" applyFont="1"/>
    <xf numFmtId="0" fontId="6" fillId="0" borderId="0" xfId="0" applyFont="1" applyAlignment="1">
      <alignment horizontal="right"/>
    </xf>
    <xf numFmtId="165" fontId="6" fillId="0" borderId="0" xfId="0" applyNumberFormat="1" applyFont="1"/>
    <xf numFmtId="166" fontId="6" fillId="0" borderId="0" xfId="2" applyNumberFormat="1" applyFont="1"/>
    <xf numFmtId="2" fontId="6" fillId="0" borderId="0" xfId="0" applyNumberFormat="1" applyFont="1"/>
    <xf numFmtId="1" fontId="6" fillId="0" borderId="0" xfId="0" applyNumberFormat="1" applyFont="1"/>
    <xf numFmtId="0" fontId="3" fillId="0" borderId="0" xfId="0" applyFont="1"/>
    <xf numFmtId="0" fontId="2" fillId="0" borderId="0" xfId="3" applyAlignment="1">
      <alignment horizontal="left"/>
    </xf>
    <xf numFmtId="0" fontId="1" fillId="0" borderId="0" xfId="3" applyFont="1" applyAlignment="1"/>
    <xf numFmtId="0" fontId="2" fillId="0" borderId="0" xfId="3" applyAlignment="1">
      <alignment horizontal="center"/>
    </xf>
    <xf numFmtId="0" fontId="2" fillId="0" borderId="0" xfId="0" applyFont="1" applyAlignment="1">
      <alignment horizontal="right"/>
    </xf>
    <xf numFmtId="167" fontId="17" fillId="0" borderId="0" xfId="0" applyNumberFormat="1" applyFont="1" applyAlignment="1">
      <alignment horizontal="center"/>
    </xf>
    <xf numFmtId="0" fontId="17" fillId="0" borderId="0" xfId="0" applyFont="1" applyAlignment="1">
      <alignment horizontal="left"/>
    </xf>
    <xf numFmtId="164" fontId="2" fillId="0" borderId="0" xfId="1" applyFont="1" applyAlignment="1">
      <alignment horizontal="left" vertical="top" wrapText="1"/>
    </xf>
    <xf numFmtId="14" fontId="13" fillId="2" borderId="0" xfId="0" applyNumberFormat="1" applyFont="1" applyFill="1" applyAlignment="1">
      <alignment horizontal="center" vertical="center"/>
    </xf>
  </cellXfs>
  <cellStyles count="4">
    <cellStyle name="Comma" xfId="2" builtinId="3"/>
    <cellStyle name="Normal" xfId="0" builtinId="0"/>
    <cellStyle name="Normal 2" xfId="3" xr:uid="{00000000-0005-0000-0000-000002000000}"/>
    <cellStyle name="Normal_Farrow-Wean 500" xfId="1" xr:uid="{00000000-0005-0000-0000-000003000000}"/>
  </cellStyles>
  <dxfs count="0"/>
  <tableStyles count="0" defaultTableStyle="TableStyleMedium2" defaultPivotStyle="PivotStyleLight16"/>
  <colors>
    <mruColors>
      <color rgb="FF42773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0</xdr:row>
      <xdr:rowOff>84773</xdr:rowOff>
    </xdr:from>
    <xdr:to>
      <xdr:col>10</xdr:col>
      <xdr:colOff>209549</xdr:colOff>
      <xdr:row>1</xdr:row>
      <xdr:rowOff>114300</xdr:rowOff>
    </xdr:to>
    <xdr:pic>
      <xdr:nvPicPr>
        <xdr:cNvPr id="4" name="Picture 6" descr="Government of Manitoba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84773"/>
          <a:ext cx="1943099" cy="372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2647950</xdr:colOff>
      <xdr:row>39</xdr:row>
      <xdr:rowOff>38100</xdr:rowOff>
    </xdr:from>
    <xdr:to>
      <xdr:col>6</xdr:col>
      <xdr:colOff>28575</xdr:colOff>
      <xdr:row>43</xdr:row>
      <xdr:rowOff>38100</xdr:rowOff>
    </xdr:to>
    <xdr:pic>
      <xdr:nvPicPr>
        <xdr:cNvPr id="5" name="Picture 5" descr="Contact Us information including a link to Farm Management Specialists listing.">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47950" y="867727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zoomScaleNormal="100" workbookViewId="0"/>
  </sheetViews>
  <sheetFormatPr defaultRowHeight="14.4" x14ac:dyDescent="0.3"/>
  <cols>
    <col min="1" max="1" width="49.109375" customWidth="1"/>
    <col min="2" max="2" width="12.6640625" customWidth="1"/>
    <col min="3" max="3" width="4" customWidth="1"/>
    <col min="4" max="4" width="12.6640625" customWidth="1"/>
    <col min="5" max="5" width="4" customWidth="1"/>
    <col min="6" max="6" width="12.6640625" customWidth="1"/>
    <col min="7" max="7" width="4" customWidth="1"/>
    <col min="8" max="8" width="12.6640625" customWidth="1"/>
    <col min="9" max="9" width="4" customWidth="1"/>
    <col min="10" max="10" width="12.6640625" customWidth="1"/>
  </cols>
  <sheetData>
    <row r="1" spans="1:23" ht="27" customHeight="1" x14ac:dyDescent="0.3">
      <c r="A1" s="7"/>
      <c r="B1" s="7"/>
      <c r="C1" s="8"/>
      <c r="D1" s="8"/>
      <c r="E1" s="8"/>
      <c r="F1" s="8"/>
    </row>
    <row r="2" spans="1:23" ht="27.6" x14ac:dyDescent="0.45">
      <c r="A2" s="9" t="s">
        <v>9</v>
      </c>
      <c r="B2" s="7"/>
      <c r="C2" s="8"/>
      <c r="D2" s="8"/>
      <c r="E2" s="8"/>
      <c r="F2" s="8"/>
    </row>
    <row r="3" spans="1:23" ht="22.8" x14ac:dyDescent="0.4">
      <c r="A3" s="10" t="s">
        <v>27</v>
      </c>
      <c r="B3" s="11"/>
      <c r="C3" s="12"/>
      <c r="D3" s="12"/>
      <c r="E3" s="13"/>
      <c r="F3" s="13"/>
      <c r="G3" s="13"/>
      <c r="H3" s="13"/>
      <c r="I3" s="14" t="s">
        <v>8</v>
      </c>
      <c r="J3" s="42">
        <f ca="1">TODAY()</f>
        <v>45566</v>
      </c>
      <c r="K3" s="42"/>
    </row>
    <row r="4" spans="1:23" s="7" customFormat="1" ht="15.6" x14ac:dyDescent="0.3">
      <c r="A4" s="26"/>
      <c r="C4" s="34" t="s">
        <v>26</v>
      </c>
      <c r="K4" s="35"/>
      <c r="L4" s="35"/>
      <c r="M4"/>
      <c r="N4"/>
      <c r="O4" s="36"/>
      <c r="P4" s="36"/>
      <c r="Q4" s="37"/>
      <c r="R4" s="37"/>
      <c r="S4" s="37"/>
      <c r="T4" s="38"/>
      <c r="U4" s="38"/>
      <c r="V4" s="37"/>
      <c r="W4" s="37"/>
    </row>
    <row r="5" spans="1:23" x14ac:dyDescent="0.3">
      <c r="A5" s="7"/>
      <c r="B5" s="7"/>
      <c r="C5" s="7"/>
      <c r="D5" s="7"/>
      <c r="E5" s="7"/>
      <c r="F5" s="7"/>
      <c r="G5" s="7"/>
      <c r="H5" s="7"/>
      <c r="I5" s="7"/>
      <c r="J5" s="7"/>
      <c r="K5" s="7"/>
    </row>
    <row r="6" spans="1:23" x14ac:dyDescent="0.3">
      <c r="A6" s="7" t="s">
        <v>25</v>
      </c>
      <c r="B6" s="19">
        <v>5.5</v>
      </c>
      <c r="C6" s="7"/>
      <c r="D6" s="20" t="str">
        <f>"(equivalent as fed standing cost = "&amp;ROUND(((100-B10)/100)*B6,2)&amp;" cents/lb @"&amp;B10&amp;"% moisture)"</f>
        <v>(equivalent as fed standing cost = 4.68 cents/lb @15% moisture)</v>
      </c>
      <c r="E6" s="7"/>
      <c r="F6" s="7"/>
      <c r="G6" s="7"/>
      <c r="H6" s="7"/>
      <c r="I6" s="7"/>
      <c r="J6" s="7"/>
    </row>
    <row r="7" spans="1:23" x14ac:dyDescent="0.3">
      <c r="A7" s="7" t="s">
        <v>10</v>
      </c>
      <c r="B7" s="21">
        <v>160</v>
      </c>
      <c r="C7" s="7"/>
      <c r="D7" s="40" t="s">
        <v>29</v>
      </c>
      <c r="E7" s="7"/>
      <c r="F7" s="7"/>
      <c r="G7" s="7"/>
      <c r="H7" s="7"/>
      <c r="I7" s="7"/>
      <c r="J7" s="7"/>
    </row>
    <row r="8" spans="1:23" x14ac:dyDescent="0.3">
      <c r="A8" s="7" t="s">
        <v>5</v>
      </c>
      <c r="B8" s="21">
        <v>1.5</v>
      </c>
      <c r="C8" s="7"/>
      <c r="D8" s="22" t="str">
        <f>"("&amp;B8*B7&amp;" total bales)"</f>
        <v>(240 total bales)</v>
      </c>
      <c r="E8" s="7"/>
      <c r="F8" s="7"/>
      <c r="G8" s="7"/>
      <c r="H8" s="7"/>
      <c r="I8" s="7"/>
      <c r="J8" s="7"/>
      <c r="K8" s="7"/>
    </row>
    <row r="9" spans="1:23" x14ac:dyDescent="0.3">
      <c r="A9" s="7" t="s">
        <v>0</v>
      </c>
      <c r="B9" s="21">
        <v>1350</v>
      </c>
      <c r="C9" s="7"/>
      <c r="D9" s="7"/>
      <c r="E9" s="7"/>
      <c r="F9" s="7"/>
      <c r="G9" s="7"/>
      <c r="H9" s="7"/>
      <c r="I9" s="7"/>
      <c r="J9" s="7"/>
      <c r="K9" s="7"/>
    </row>
    <row r="10" spans="1:23" x14ac:dyDescent="0.3">
      <c r="A10" s="7" t="s">
        <v>17</v>
      </c>
      <c r="B10" s="21">
        <v>15</v>
      </c>
      <c r="C10" s="7"/>
      <c r="D10" s="7"/>
      <c r="E10" s="7"/>
      <c r="F10" s="7"/>
      <c r="G10" s="7"/>
      <c r="H10" s="7"/>
      <c r="I10" s="7"/>
      <c r="J10" s="7"/>
      <c r="K10" s="7"/>
    </row>
    <row r="11" spans="1:23" x14ac:dyDescent="0.3">
      <c r="A11" s="7" t="s">
        <v>1</v>
      </c>
      <c r="B11" s="23">
        <v>15</v>
      </c>
      <c r="C11" s="7"/>
      <c r="D11" s="22" t="s">
        <v>7</v>
      </c>
      <c r="E11" s="7"/>
      <c r="F11" s="7"/>
      <c r="G11" s="7"/>
      <c r="H11" s="7"/>
      <c r="I11" s="7"/>
      <c r="J11" s="7"/>
      <c r="K11" s="7"/>
    </row>
    <row r="12" spans="1:23" x14ac:dyDescent="0.3">
      <c r="A12" s="7" t="s">
        <v>2</v>
      </c>
      <c r="B12" s="23">
        <v>18</v>
      </c>
      <c r="C12" s="7"/>
      <c r="D12" s="7"/>
      <c r="E12" s="7"/>
      <c r="F12" s="7"/>
      <c r="G12" s="7"/>
      <c r="H12" s="7"/>
      <c r="I12" s="7"/>
      <c r="J12" s="7"/>
      <c r="K12" s="7"/>
    </row>
    <row r="13" spans="1:23" x14ac:dyDescent="0.3">
      <c r="A13" s="7" t="s">
        <v>28</v>
      </c>
      <c r="B13" s="24">
        <v>3.75</v>
      </c>
      <c r="C13" s="7"/>
      <c r="D13" s="7"/>
      <c r="E13" s="7"/>
      <c r="F13" s="7"/>
      <c r="G13" s="7"/>
      <c r="H13" s="7"/>
      <c r="I13" s="7"/>
      <c r="J13" s="7"/>
      <c r="K13" s="7"/>
    </row>
    <row r="14" spans="1:23" x14ac:dyDescent="0.3">
      <c r="A14" s="7" t="s">
        <v>14</v>
      </c>
      <c r="B14" s="24">
        <v>7</v>
      </c>
      <c r="C14" s="7"/>
      <c r="D14" s="7"/>
      <c r="E14" s="7"/>
      <c r="F14" s="7"/>
      <c r="G14" s="7"/>
      <c r="H14" s="7"/>
      <c r="I14" s="7"/>
      <c r="J14" s="7"/>
      <c r="K14" s="7"/>
    </row>
    <row r="15" spans="1:23" x14ac:dyDescent="0.3">
      <c r="A15" s="7" t="s">
        <v>15</v>
      </c>
      <c r="B15" s="21">
        <v>25</v>
      </c>
      <c r="C15" s="7"/>
      <c r="D15" s="7"/>
      <c r="E15" s="7"/>
      <c r="F15" s="7"/>
      <c r="G15" s="7"/>
      <c r="H15" s="7"/>
      <c r="I15" s="7"/>
      <c r="J15" s="7"/>
      <c r="K15" s="7"/>
    </row>
    <row r="16" spans="1:23" x14ac:dyDescent="0.3">
      <c r="A16" s="7" t="s">
        <v>22</v>
      </c>
      <c r="B16" s="21">
        <v>34</v>
      </c>
      <c r="C16" s="7"/>
      <c r="D16" s="22" t="str">
        <f>"("&amp;ROUNDUP((B8*B7)/B16,0)&amp;" loads)"</f>
        <v>(8 loads)</v>
      </c>
      <c r="E16" s="7"/>
      <c r="F16" s="7"/>
      <c r="G16" s="7"/>
      <c r="H16" s="7"/>
      <c r="I16" s="7"/>
      <c r="J16" s="7"/>
      <c r="K16" s="7"/>
    </row>
    <row r="17" spans="1:11" x14ac:dyDescent="0.3">
      <c r="A17" s="7"/>
      <c r="B17" s="7"/>
      <c r="C17" s="7"/>
      <c r="D17" s="7"/>
      <c r="E17" s="7"/>
      <c r="F17" s="7"/>
      <c r="G17" s="7"/>
      <c r="H17" s="7"/>
      <c r="I17" s="7"/>
      <c r="J17" s="7"/>
      <c r="K17" s="7"/>
    </row>
    <row r="18" spans="1:11" ht="20.25" customHeight="1" x14ac:dyDescent="0.3">
      <c r="A18" s="17" t="s">
        <v>24</v>
      </c>
      <c r="B18" s="16"/>
      <c r="C18" s="16"/>
      <c r="D18" s="15"/>
      <c r="E18" s="16"/>
      <c r="F18" s="16"/>
      <c r="G18" s="16"/>
      <c r="H18" s="16"/>
      <c r="I18" s="16"/>
      <c r="J18" s="16"/>
      <c r="K18" s="16"/>
    </row>
    <row r="19" spans="1:11" ht="28.2" x14ac:dyDescent="0.3">
      <c r="A19" s="7"/>
      <c r="B19" s="25" t="s">
        <v>11</v>
      </c>
      <c r="C19" s="26"/>
      <c r="D19" s="25" t="s">
        <v>12</v>
      </c>
      <c r="E19" s="26"/>
      <c r="F19" s="25" t="s">
        <v>16</v>
      </c>
      <c r="G19" s="26"/>
      <c r="H19" s="25" t="s">
        <v>18</v>
      </c>
      <c r="I19" s="26"/>
      <c r="J19" s="25" t="str">
        <f>"Price/"&amp;B8*B7&amp;" bales"</f>
        <v>Price/240 bales</v>
      </c>
      <c r="K19" s="7"/>
    </row>
    <row r="20" spans="1:11" x14ac:dyDescent="0.3">
      <c r="A20" s="7" t="s">
        <v>3</v>
      </c>
      <c r="B20" s="27">
        <f>D20/B8</f>
        <v>30.75</v>
      </c>
      <c r="C20" s="7"/>
      <c r="D20" s="27">
        <f>B12+(B11*B8)+(B13*B8)</f>
        <v>46.125</v>
      </c>
      <c r="E20" s="7"/>
      <c r="F20" s="27">
        <f>D20/((B8*B9)/2000)</f>
        <v>45.555555555555557</v>
      </c>
      <c r="G20" s="7"/>
      <c r="H20" s="27">
        <f>ROUND(F20/((100-$B$10)/100),2)</f>
        <v>53.59</v>
      </c>
      <c r="I20" s="7"/>
      <c r="J20" s="27">
        <f>SUM(D20*$B$7)</f>
        <v>7380</v>
      </c>
      <c r="K20" s="7"/>
    </row>
    <row r="21" spans="1:11" x14ac:dyDescent="0.3">
      <c r="A21" s="7" t="s">
        <v>4</v>
      </c>
      <c r="B21" s="28">
        <f>ROUND(((B6*B9/100)*((100-B10)/100)),2)</f>
        <v>63.11</v>
      </c>
      <c r="C21" s="7"/>
      <c r="D21" s="28">
        <f>B21*B8</f>
        <v>94.664999999999992</v>
      </c>
      <c r="E21" s="7"/>
      <c r="F21" s="28">
        <f>B21*(2000/B9)</f>
        <v>93.496296296296293</v>
      </c>
      <c r="G21" s="7"/>
      <c r="H21" s="28">
        <f>ROUND(F21/((100-$B$10)/100),2)</f>
        <v>110</v>
      </c>
      <c r="I21" s="7"/>
      <c r="J21" s="28">
        <f>SUM(D21*$B$7)</f>
        <v>15146.399999999998</v>
      </c>
      <c r="K21" s="7"/>
    </row>
    <row r="22" spans="1:11" x14ac:dyDescent="0.3">
      <c r="A22" s="29" t="s">
        <v>13</v>
      </c>
      <c r="B22" s="30">
        <f>SUM(B20:B21)</f>
        <v>93.86</v>
      </c>
      <c r="C22" s="26"/>
      <c r="D22" s="30">
        <f>SUM(D20:D21)</f>
        <v>140.79</v>
      </c>
      <c r="E22" s="26"/>
      <c r="F22" s="30">
        <f>SUM(F20:F21)</f>
        <v>139.05185185185184</v>
      </c>
      <c r="G22" s="26"/>
      <c r="H22" s="30">
        <f>SUM(H20:H21)</f>
        <v>163.59</v>
      </c>
      <c r="I22" s="26"/>
      <c r="J22" s="30">
        <f>SUM(J20:J21)</f>
        <v>22526.399999999998</v>
      </c>
      <c r="K22" s="7"/>
    </row>
    <row r="23" spans="1:11" x14ac:dyDescent="0.3">
      <c r="A23" s="7"/>
      <c r="B23" s="7"/>
      <c r="C23" s="7"/>
      <c r="D23" s="7"/>
      <c r="E23" s="7"/>
      <c r="F23" s="7"/>
      <c r="G23" s="7"/>
      <c r="H23" s="7"/>
      <c r="I23" s="7"/>
      <c r="J23" s="7"/>
      <c r="K23" s="7"/>
    </row>
    <row r="24" spans="1:11" ht="20.25" customHeight="1" x14ac:dyDescent="0.3">
      <c r="A24" s="17" t="s">
        <v>19</v>
      </c>
      <c r="B24" s="15"/>
      <c r="C24" s="15"/>
      <c r="D24" s="15"/>
      <c r="E24" s="15"/>
      <c r="F24" s="15"/>
      <c r="G24" s="15"/>
      <c r="H24" s="15"/>
      <c r="I24" s="15"/>
      <c r="J24" s="15"/>
      <c r="K24" s="16"/>
    </row>
    <row r="25" spans="1:11" x14ac:dyDescent="0.3">
      <c r="A25" s="7" t="s">
        <v>20</v>
      </c>
      <c r="B25" s="31">
        <f>B9*B16</f>
        <v>45900</v>
      </c>
      <c r="C25" s="7"/>
      <c r="D25" s="7"/>
      <c r="E25" s="7"/>
      <c r="F25" s="7"/>
      <c r="G25" s="7"/>
      <c r="H25" s="7"/>
      <c r="I25" s="7"/>
      <c r="J25" s="7"/>
      <c r="K25" s="7"/>
    </row>
    <row r="26" spans="1:11" x14ac:dyDescent="0.3">
      <c r="A26" s="7" t="s">
        <v>21</v>
      </c>
      <c r="B26" s="32">
        <f>B25/2000</f>
        <v>22.95</v>
      </c>
      <c r="C26" s="7"/>
      <c r="D26" s="7"/>
      <c r="E26" s="7"/>
      <c r="F26" s="7"/>
      <c r="G26" s="7"/>
      <c r="H26" s="7"/>
      <c r="I26" s="7"/>
      <c r="J26" s="7"/>
      <c r="K26" s="7"/>
    </row>
    <row r="27" spans="1:11" x14ac:dyDescent="0.3">
      <c r="A27" s="7" t="str">
        <f>"Total number of loads hauled ("&amp;B8*B7&amp;" bales)"</f>
        <v>Total number of loads hauled (240 bales)</v>
      </c>
      <c r="B27" s="33">
        <f>ROUNDUP((B8*B7)/B16,0)</f>
        <v>8</v>
      </c>
      <c r="C27" s="7"/>
      <c r="D27" s="7"/>
      <c r="E27" s="7"/>
      <c r="F27" s="7"/>
      <c r="G27" s="7"/>
      <c r="H27" s="7"/>
      <c r="I27" s="7"/>
      <c r="J27" s="7"/>
      <c r="K27" s="7"/>
    </row>
    <row r="28" spans="1:11" ht="28.2" x14ac:dyDescent="0.3">
      <c r="A28" s="7"/>
      <c r="B28" s="25" t="s">
        <v>11</v>
      </c>
      <c r="C28" s="26"/>
      <c r="D28" s="25" t="s">
        <v>12</v>
      </c>
      <c r="E28" s="26"/>
      <c r="F28" s="25" t="s">
        <v>16</v>
      </c>
      <c r="G28" s="26"/>
      <c r="H28" s="25" t="s">
        <v>18</v>
      </c>
      <c r="I28" s="26"/>
      <c r="J28" s="25" t="str">
        <f>"Price/"&amp;B8*B7&amp;" bales"</f>
        <v>Price/240 bales</v>
      </c>
      <c r="K28" s="7"/>
    </row>
    <row r="29" spans="1:11" x14ac:dyDescent="0.3">
      <c r="A29" s="29" t="str">
        <f>"Total freight cost ($"&amp;B14*B15&amp;"/load)"</f>
        <v>Total freight cost ($175/load)</v>
      </c>
      <c r="B29" s="30">
        <f>(B14*B15*B27)/(B8*B7)</f>
        <v>5.833333333333333</v>
      </c>
      <c r="C29" s="26"/>
      <c r="D29" s="30">
        <f>B29*B8</f>
        <v>8.75</v>
      </c>
      <c r="E29" s="26"/>
      <c r="F29" s="30">
        <f>D29/((B8*B9)/2000)</f>
        <v>8.6419753086419764</v>
      </c>
      <c r="G29" s="26"/>
      <c r="H29" s="30">
        <f>ROUND(F29/((100-$B$10)/100),2)</f>
        <v>10.17</v>
      </c>
      <c r="I29" s="26"/>
      <c r="J29" s="30">
        <f>(B14*B15*B27)</f>
        <v>1400</v>
      </c>
      <c r="K29" s="7"/>
    </row>
    <row r="30" spans="1:11" x14ac:dyDescent="0.3">
      <c r="A30" s="7"/>
      <c r="B30" s="7"/>
      <c r="C30" s="7"/>
      <c r="D30" s="7"/>
      <c r="E30" s="7"/>
      <c r="F30" s="7"/>
      <c r="G30" s="7"/>
      <c r="H30" s="7"/>
      <c r="I30" s="7"/>
      <c r="J30" s="7"/>
      <c r="K30" s="7"/>
    </row>
    <row r="31" spans="1:11" ht="20.25" customHeight="1" x14ac:dyDescent="0.3">
      <c r="A31" s="17" t="s">
        <v>23</v>
      </c>
      <c r="B31" s="18"/>
      <c r="C31" s="18"/>
      <c r="D31" s="15"/>
      <c r="E31" s="15"/>
      <c r="F31" s="15"/>
      <c r="G31" s="15"/>
      <c r="H31" s="15"/>
      <c r="I31" s="15"/>
      <c r="J31" s="15"/>
      <c r="K31" s="16"/>
    </row>
    <row r="32" spans="1:11" ht="28.2" x14ac:dyDescent="0.3">
      <c r="A32" s="7"/>
      <c r="B32" s="25" t="s">
        <v>11</v>
      </c>
      <c r="C32" s="26"/>
      <c r="D32" s="25" t="s">
        <v>12</v>
      </c>
      <c r="E32" s="26"/>
      <c r="F32" s="25" t="s">
        <v>16</v>
      </c>
      <c r="G32" s="26"/>
      <c r="H32" s="25" t="s">
        <v>18</v>
      </c>
      <c r="I32" s="26"/>
      <c r="J32" s="25" t="str">
        <f>"Price/"&amp;B8*B7&amp;" bales"</f>
        <v>Price/240 bales</v>
      </c>
      <c r="K32" s="7"/>
    </row>
    <row r="33" spans="1:12" x14ac:dyDescent="0.3">
      <c r="A33" s="29" t="s">
        <v>6</v>
      </c>
      <c r="B33" s="30">
        <f>SUM(B29+B22)</f>
        <v>99.693333333333328</v>
      </c>
      <c r="C33" s="26"/>
      <c r="D33" s="30">
        <f>SUM(D29+D22)</f>
        <v>149.54</v>
      </c>
      <c r="E33" s="26"/>
      <c r="F33" s="30">
        <f>SUM(F29+F22)</f>
        <v>147.69382716049381</v>
      </c>
      <c r="G33" s="26"/>
      <c r="H33" s="30">
        <f>SUM(H29+H22)</f>
        <v>173.76</v>
      </c>
      <c r="I33" s="26"/>
      <c r="J33" s="30">
        <f>SUM(J29+J22)</f>
        <v>23926.399999999998</v>
      </c>
      <c r="K33" s="7"/>
    </row>
    <row r="34" spans="1:12" x14ac:dyDescent="0.3">
      <c r="A34" s="7"/>
      <c r="B34" s="7"/>
      <c r="C34" s="7"/>
      <c r="D34" s="7"/>
      <c r="E34" s="7"/>
      <c r="F34" s="39" t="str">
        <f>"("&amp;ROUND((F33/2000)*100,2)&amp;" cents/lb)"</f>
        <v>(7.38 cents/lb)</v>
      </c>
      <c r="G34" s="7"/>
      <c r="H34" s="39" t="str">
        <f>"("&amp;ROUND((H33/2000)*100,2)&amp;" cents/lb)"</f>
        <v>(8.69 cents/lb)</v>
      </c>
      <c r="I34" s="7"/>
      <c r="J34" s="7"/>
      <c r="K34" s="7"/>
    </row>
    <row r="35" spans="1:12" x14ac:dyDescent="0.3">
      <c r="A35" s="7"/>
      <c r="B35" s="7"/>
      <c r="C35" s="7"/>
      <c r="D35" s="7"/>
      <c r="E35" s="7"/>
      <c r="F35" s="7"/>
      <c r="G35" s="7"/>
      <c r="H35" s="7"/>
      <c r="I35" s="7"/>
      <c r="J35" s="7"/>
      <c r="K35" s="7"/>
    </row>
    <row r="36" spans="1:12" ht="12.75" customHeight="1" x14ac:dyDescent="0.3">
      <c r="A36" s="41" t="s">
        <v>30</v>
      </c>
      <c r="B36" s="41"/>
      <c r="C36" s="41"/>
      <c r="D36" s="41"/>
      <c r="E36" s="41"/>
      <c r="F36" s="41"/>
      <c r="G36" s="41"/>
      <c r="H36" s="41"/>
      <c r="I36" s="41"/>
      <c r="J36" s="41"/>
      <c r="K36" s="41"/>
    </row>
    <row r="37" spans="1:12" ht="12.75" customHeight="1" x14ac:dyDescent="0.3">
      <c r="A37" s="41"/>
      <c r="B37" s="41"/>
      <c r="C37" s="41"/>
      <c r="D37" s="41"/>
      <c r="E37" s="41"/>
      <c r="F37" s="41"/>
      <c r="G37" s="41"/>
      <c r="H37" s="41"/>
      <c r="I37" s="41"/>
      <c r="J37" s="41"/>
      <c r="K37" s="41"/>
    </row>
    <row r="38" spans="1:12" ht="16.5" customHeight="1" x14ac:dyDescent="0.3">
      <c r="A38" s="41"/>
      <c r="B38" s="41"/>
      <c r="C38" s="41"/>
      <c r="D38" s="41"/>
      <c r="E38" s="41"/>
      <c r="F38" s="41"/>
      <c r="G38" s="41"/>
      <c r="H38" s="41"/>
      <c r="I38" s="41"/>
      <c r="J38" s="41"/>
      <c r="K38" s="41"/>
    </row>
    <row r="39" spans="1:12" ht="19.5" customHeight="1" x14ac:dyDescent="0.3">
      <c r="A39" s="1"/>
      <c r="B39" s="1"/>
      <c r="C39" s="1"/>
      <c r="D39" s="1"/>
      <c r="E39" s="1"/>
      <c r="F39" s="1"/>
      <c r="G39" s="1"/>
      <c r="H39" s="2"/>
      <c r="I39" s="2"/>
      <c r="J39" s="3"/>
      <c r="K39" s="4" t="s">
        <v>31</v>
      </c>
      <c r="L39" s="5"/>
    </row>
    <row r="40" spans="1:12" ht="20.25" customHeight="1" x14ac:dyDescent="0.3">
      <c r="A40" s="6"/>
      <c r="B40" s="6"/>
      <c r="C40" s="6"/>
      <c r="D40" s="6"/>
      <c r="E40" s="6"/>
      <c r="F40" s="6"/>
      <c r="G40" s="6"/>
    </row>
  </sheetData>
  <sheetProtection algorithmName="SHA-512" hashValue="wwZF1x7S2dkLhOlPQvnBrx+sP1a4cP700TqixGtdfgdyBzcHnMiH3+BHgn4T4ZyuaxcAgftmqg9afGwHqiu85w==" saltValue="oB7BOPNf/qweJFCuRRMYyw==" spinCount="100000" sheet="1" objects="1" scenarios="1"/>
  <mergeCells count="2">
    <mergeCell ref="A36:K38"/>
    <mergeCell ref="J3:K3"/>
  </mergeCells>
  <pageMargins left="0.7" right="0.7" top="0.75" bottom="0.75" header="0.3" footer="0.3"/>
  <pageSetup scale="64" orientation="portrait"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C056BC-3A8D-42C6-8042-21A1A91FB5AB}"/>
</file>

<file path=customXml/itemProps2.xml><?xml version="1.0" encoding="utf-8"?>
<ds:datastoreItem xmlns:ds="http://schemas.openxmlformats.org/officeDocument/2006/customXml" ds:itemID="{E9B1CEB6-5D68-4518-8EE7-3E8F078024A5}"/>
</file>

<file path=customXml/itemProps3.xml><?xml version="1.0" encoding="utf-8"?>
<ds:datastoreItem xmlns:ds="http://schemas.openxmlformats.org/officeDocument/2006/customXml" ds:itemID="{7B072687-E7A0-40B9-B881-3939E3152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Greenfeed Decision Cost</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Buying Standing Corn Decision Calculator</dc:title>
  <dc:creator>bhamm</dc:creator>
  <cp:lastModifiedBy>Berthelette, Crystal</cp:lastModifiedBy>
  <cp:lastPrinted>2022-09-20T21:05:17Z</cp:lastPrinted>
  <dcterms:created xsi:type="dcterms:W3CDTF">2021-07-15T15:56:45Z</dcterms:created>
  <dcterms:modified xsi:type="dcterms:W3CDTF">2024-10-01T18:41:31Z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