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Production Economics\Ready to post to website\"/>
    </mc:Choice>
  </mc:AlternateContent>
  <xr:revisionPtr revIDLastSave="0" documentId="8_{70930CC2-EAE4-44F1-8D3A-06C9337B721F}" xr6:coauthVersionLast="47" xr6:coauthVersionMax="47" xr10:uidLastSave="{00000000-0000-0000-0000-000000000000}"/>
  <workbookProtection workbookAlgorithmName="SHA-512" workbookHashValue="3G1GSQz2+LdRG56mTPTVX6UNISe5iyQUIo86naXYUa2Om/Q/xsQk93BQM6qmDDzjjkpjb5NlL1wX4P6KW12FTQ==" workbookSaltValue="q/6YiWHe7ohcXaz5qM3ydg==" workbookSpinCount="100000" lockStructure="1"/>
  <bookViews>
    <workbookView xWindow="-96" yWindow="-96" windowWidth="23232" windowHeight="12552" xr2:uid="{00000000-000D-0000-FFFF-FFFF00000000}"/>
  </bookViews>
  <sheets>
    <sheet name="Sclerotinia Decision Tool" sheetId="1" r:id="rId1"/>
  </sheets>
  <externalReferences>
    <externalReference r:id="rId2"/>
  </externalReferences>
  <definedNames>
    <definedName name="data3">#REF!</definedName>
    <definedName name="data5">#REF!</definedName>
    <definedName name="dflt1">'[1]Customize Your Loan Manager'!$G$21</definedName>
    <definedName name="NOMO">#REF!</definedName>
    <definedName name="NUMCHECK">AND(ISNUMBER(#REF!),ISNUMBER(#REF!),ISNUMBER(#REF!),ISNUMBER(#REF!))</definedName>
    <definedName name="PERYR">#REF!</definedName>
    <definedName name="_xlnm.Print_Area" localSheetId="0">'Sclerotinia Decision Tool'!$A$1:$E$56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3" i="1"/>
  <c r="D24" i="1"/>
  <c r="D21" i="1"/>
  <c r="D18" i="1"/>
  <c r="D15" i="1"/>
  <c r="D9" i="1"/>
  <c r="D27" i="1" s="1"/>
  <c r="C39" i="1" l="1"/>
  <c r="C40" i="1" s="1"/>
  <c r="C42" i="1" s="1"/>
  <c r="D39" i="1"/>
  <c r="D40" i="1" s="1"/>
  <c r="J36" i="1" l="1"/>
  <c r="L61" i="1"/>
  <c r="C41" i="1"/>
  <c r="K61" i="1"/>
  <c r="M61" i="1" s="1"/>
  <c r="C44" i="1" s="1"/>
  <c r="D41" i="1"/>
  <c r="I36" i="1"/>
  <c r="I39" i="1" l="1"/>
  <c r="J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Darren Bond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 the following six questions, choose from the drop down boxes below which answer most accurately reflects your situation.</t>
        </r>
      </text>
    </comment>
    <comment ref="C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 the most appropriate answer; if unsure, enter 'Low Numbers'</t>
        </r>
      </text>
    </comment>
    <comment ref="C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estimated yield in bu/ac</t>
        </r>
      </text>
    </comment>
    <comment ref="C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Enter estimated price in $/bu</t>
        </r>
      </text>
    </comment>
    <comment ref="C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Enter estimated fungicide cost in $/ac</t>
        </r>
      </text>
    </comment>
    <comment ref="C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Enter estimated application cost in $/ac</t>
        </r>
      </text>
    </comment>
  </commentList>
</comments>
</file>

<file path=xl/sharedStrings.xml><?xml version="1.0" encoding="utf-8"?>
<sst xmlns="http://schemas.openxmlformats.org/spreadsheetml/2006/main" count="98" uniqueCount="67">
  <si>
    <t>More than six years</t>
  </si>
  <si>
    <t>Three to six years</t>
  </si>
  <si>
    <t>One to two years</t>
  </si>
  <si>
    <t>Low</t>
  </si>
  <si>
    <t>High</t>
  </si>
  <si>
    <t>Rain in the last two weeks</t>
  </si>
  <si>
    <t>Less than 10 mm (0.4")</t>
  </si>
  <si>
    <t>10 to 30 mm (0.4 to 1.2")</t>
  </si>
  <si>
    <t>More than 30 mm (1.2")</t>
  </si>
  <si>
    <t>Weather forecast</t>
  </si>
  <si>
    <t>High Pressure</t>
  </si>
  <si>
    <t>Variable</t>
  </si>
  <si>
    <t>Low Pressure</t>
  </si>
  <si>
    <t>Regional Risk for Apothecia Development</t>
  </si>
  <si>
    <t>None Found</t>
  </si>
  <si>
    <t>Low Numbers</t>
  </si>
  <si>
    <t>High Numbers</t>
  </si>
  <si>
    <t>Risk Factor</t>
  </si>
  <si>
    <t>Possible Answers</t>
  </si>
  <si>
    <t>Risk Points</t>
  </si>
  <si>
    <t>Rain in the Last Two Weeks</t>
  </si>
  <si>
    <t>Weather Forecast</t>
  </si>
  <si>
    <t>Total</t>
  </si>
  <si>
    <t>Estimated Fungicide Cost</t>
  </si>
  <si>
    <t>Estimated Price</t>
  </si>
  <si>
    <t>$/bu</t>
  </si>
  <si>
    <t>$/acre</t>
  </si>
  <si>
    <t>Estimated Application Cost</t>
  </si>
  <si>
    <t>Potential Return on Investment</t>
  </si>
  <si>
    <t>Total Risk Points</t>
  </si>
  <si>
    <t>Low Infection</t>
  </si>
  <si>
    <t>High Infection</t>
  </si>
  <si>
    <t>Likely Not Beneficial to Spray</t>
  </si>
  <si>
    <t>Likely Beneficial to Spray</t>
  </si>
  <si>
    <t>Low infection score</t>
  </si>
  <si>
    <t>High infection score</t>
  </si>
  <si>
    <t>Bu/ac</t>
  </si>
  <si>
    <t>Fungicide $/ac</t>
  </si>
  <si>
    <t>App $/ac</t>
  </si>
  <si>
    <t>Potential Infection Range</t>
  </si>
  <si>
    <t>Potential $ Return/acre</t>
  </si>
  <si>
    <t>Profit Probability</t>
  </si>
  <si>
    <t>Spray Decision -</t>
  </si>
  <si>
    <t>. . . . . . . . . . . . . . . . . . . . . . . . . . . . . . . . . . . . . . . . . . . .</t>
  </si>
  <si>
    <t>Printed:</t>
  </si>
  <si>
    <r>
      <t xml:space="preserve">*** Enter/select changes to items in </t>
    </r>
    <r>
      <rPr>
        <b/>
        <sz val="10"/>
        <color indexed="12"/>
        <rFont val="Arial"/>
        <family val="2"/>
      </rPr>
      <t xml:space="preserve">BLUE </t>
    </r>
    <r>
      <rPr>
        <b/>
        <sz val="10"/>
        <rFont val="Arial"/>
        <family val="2"/>
      </rPr>
      <t>only ***</t>
    </r>
  </si>
  <si>
    <t>Sclerotinia Treatment Profitability Analysis</t>
  </si>
  <si>
    <t>Number of Years Since last Sunflower/Canola Crop</t>
  </si>
  <si>
    <t>Number of Years Since last Sunflower/Canola Crop in Adjacent Fields</t>
  </si>
  <si>
    <t>Sunflower/Canola Row Spacing and Plant Population</t>
  </si>
  <si>
    <t>lb/ac</t>
  </si>
  <si>
    <t>$/lb</t>
  </si>
  <si>
    <t>Number of Years Since Last Sunflower/Canola Crop in Adjacent Fields</t>
  </si>
  <si>
    <t>Estimated Sunflower Yield</t>
  </si>
  <si>
    <t>over  32 spacing under 17 000 plants ac</t>
  </si>
  <si>
    <t>over 32 spacing and over 17 000 plants ac</t>
  </si>
  <si>
    <t>under 32 spacing over 17 000 plants ac</t>
  </si>
  <si>
    <t>under 32 spacing under 17 000 plants ac</t>
  </si>
  <si>
    <t>over 32" spacing and over 17,000 plants/ac</t>
  </si>
  <si>
    <t>over 32" spacing and under 17,000 plants/ac</t>
  </si>
  <si>
    <t>under 32" spacing and over 17,000 plants/ac</t>
  </si>
  <si>
    <t>under 32" spacing and under 17,000 plants/ac</t>
  </si>
  <si>
    <t>Sunflower Row Spacing and Plant Population</t>
  </si>
  <si>
    <t>Sclerotinia Treatment Decision Tool - Sunflower</t>
  </si>
  <si>
    <t>Uncertain if Beneficial to Spray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</si>
  <si>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sclerotinia disease management. Interpretation and use of this information is the responsibility of the user. If you need help with a budget, contact a Farm Management Specialist.</t>
    </r>
  </si>
  <si>
    <t>May,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</si>
</sst>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0.0"/>
  </numFmts>
  <fonts count="3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26"/>
      <color indexed="10"/>
      <name val="Times New Roman"/>
      <family val="1"/>
    </font>
    <font>
      <sz val="22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FF"/>
      <name val="Arial"/>
      <family val="2"/>
    </font>
    <font>
      <b/>
      <sz val="14"/>
      <color theme="0"/>
      <name val="Arial"/>
      <family val="2"/>
    </font>
    <font>
      <sz val="12"/>
      <color rgb="FF0000FF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b/>
      <u/>
      <sz val="11"/>
      <color rgb="FF0000FF"/>
      <name val="Calibri"/>
      <family val="2"/>
    </font>
    <font>
      <b/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>
      <alignment vertical="top"/>
    </xf>
    <xf numFmtId="9" fontId="11" fillId="0" borderId="0" applyFont="0" applyFill="0" applyBorder="0" applyAlignment="0" applyProtection="0"/>
  </cellStyleXfs>
  <cellXfs count="96">
    <xf numFmtId="0" fontId="0" fillId="0" borderId="0" xfId="0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top"/>
    </xf>
    <xf numFmtId="0" fontId="15" fillId="0" borderId="0" xfId="0" applyFont="1" applyAlignment="1">
      <alignment wrapText="1"/>
    </xf>
    <xf numFmtId="9" fontId="11" fillId="0" borderId="0" xfId="4" applyFont="1" applyFill="1" applyBorder="1" applyAlignment="1">
      <alignment horizontal="center"/>
    </xf>
    <xf numFmtId="9" fontId="11" fillId="0" borderId="0" xfId="4" applyFont="1"/>
    <xf numFmtId="0" fontId="14" fillId="0" borderId="0" xfId="0" applyFont="1"/>
    <xf numFmtId="164" fontId="1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20" fillId="0" borderId="0" xfId="0" applyFont="1"/>
    <xf numFmtId="1" fontId="20" fillId="0" borderId="0" xfId="0" applyNumberFormat="1" applyFont="1" applyAlignment="1">
      <alignment horizontal="left"/>
    </xf>
    <xf numFmtId="164" fontId="8" fillId="0" borderId="0" xfId="3" applyFont="1" applyAlignment="1">
      <alignment vertical="top" wrapText="1"/>
    </xf>
    <xf numFmtId="164" fontId="8" fillId="0" borderId="0" xfId="3" applyFont="1">
      <alignment vertical="top"/>
    </xf>
    <xf numFmtId="0" fontId="9" fillId="0" borderId="0" xfId="0" applyFont="1" applyAlignment="1">
      <alignment vertical="center"/>
    </xf>
    <xf numFmtId="0" fontId="12" fillId="0" borderId="0" xfId="0" applyFont="1"/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/>
    <xf numFmtId="0" fontId="21" fillId="0" borderId="5" xfId="0" applyFont="1" applyBorder="1"/>
    <xf numFmtId="0" fontId="21" fillId="0" borderId="6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/>
    <xf numFmtId="0" fontId="21" fillId="0" borderId="11" xfId="0" applyFont="1" applyBorder="1"/>
    <xf numFmtId="0" fontId="21" fillId="0" borderId="7" xfId="0" applyFont="1" applyBorder="1"/>
    <xf numFmtId="0" fontId="21" fillId="0" borderId="7" xfId="0" applyFont="1" applyBorder="1" applyAlignment="1">
      <alignment horizontal="left"/>
    </xf>
    <xf numFmtId="164" fontId="22" fillId="0" borderId="0" xfId="0" applyNumberFormat="1" applyFont="1" applyAlignment="1">
      <alignment horizontal="center"/>
    </xf>
    <xf numFmtId="0" fontId="21" fillId="0" borderId="12" xfId="0" applyFont="1" applyBorder="1"/>
    <xf numFmtId="164" fontId="22" fillId="0" borderId="8" xfId="0" applyNumberFormat="1" applyFont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17" fillId="0" borderId="13" xfId="0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9" fontId="21" fillId="0" borderId="0" xfId="0" applyNumberFormat="1" applyFont="1" applyAlignment="1">
      <alignment horizontal="center"/>
    </xf>
    <xf numFmtId="7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 vertical="center"/>
    </xf>
    <xf numFmtId="9" fontId="21" fillId="0" borderId="0" xfId="4" applyFont="1" applyAlignment="1">
      <alignment horizontal="center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14" fontId="3" fillId="0" borderId="0" xfId="0" applyNumberFormat="1" applyFont="1"/>
    <xf numFmtId="0" fontId="4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7" fontId="22" fillId="0" borderId="0" xfId="1" applyNumberFormat="1" applyFont="1" applyFill="1" applyBorder="1" applyAlignment="1" applyProtection="1">
      <alignment horizont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164" fontId="29" fillId="0" borderId="0" xfId="2" applyNumberFormat="1" applyFont="1" applyProtection="1">
      <alignment vertical="top"/>
    </xf>
    <xf numFmtId="164" fontId="30" fillId="0" borderId="0" xfId="2" applyNumberFormat="1" applyFont="1" applyProtection="1">
      <alignment vertical="top"/>
    </xf>
    <xf numFmtId="0" fontId="31" fillId="0" borderId="0" xfId="0" applyFont="1" applyAlignment="1">
      <alignment wrapText="1"/>
    </xf>
    <xf numFmtId="0" fontId="28" fillId="0" borderId="0" xfId="0" applyFont="1"/>
    <xf numFmtId="0" fontId="28" fillId="0" borderId="0" xfId="0" applyFont="1" applyAlignment="1">
      <alignment horizontal="right"/>
    </xf>
    <xf numFmtId="164" fontId="29" fillId="0" borderId="0" xfId="2" applyNumberFormat="1" applyFont="1" applyBorder="1" applyProtection="1">
      <alignment vertical="top"/>
    </xf>
    <xf numFmtId="164" fontId="30" fillId="0" borderId="0" xfId="2" applyNumberFormat="1" applyFont="1" applyBorder="1" applyProtection="1">
      <alignment vertical="top"/>
    </xf>
    <xf numFmtId="164" fontId="7" fillId="0" borderId="0" xfId="3" applyAlignment="1">
      <alignment horizontal="left" vertical="top" wrapText="1"/>
    </xf>
    <xf numFmtId="0" fontId="34" fillId="0" borderId="0" xfId="0" applyFont="1"/>
    <xf numFmtId="0" fontId="35" fillId="0" borderId="1" xfId="0" applyFont="1" applyBorder="1"/>
    <xf numFmtId="0" fontId="0" fillId="0" borderId="1" xfId="0" applyBorder="1"/>
    <xf numFmtId="0" fontId="28" fillId="0" borderId="1" xfId="0" applyFont="1" applyBorder="1" applyAlignment="1">
      <alignment horizontal="right"/>
    </xf>
    <xf numFmtId="0" fontId="28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right"/>
    </xf>
    <xf numFmtId="165" fontId="0" fillId="6" borderId="0" xfId="0" applyNumberFormat="1" applyFill="1"/>
    <xf numFmtId="164" fontId="0" fillId="6" borderId="0" xfId="0" applyNumberFormat="1" applyFill="1"/>
    <xf numFmtId="3" fontId="22" fillId="0" borderId="0" xfId="0" applyNumberFormat="1" applyFont="1" applyAlignment="1" applyProtection="1">
      <alignment horizontal="center"/>
      <protection locked="0"/>
    </xf>
    <xf numFmtId="164" fontId="22" fillId="0" borderId="0" xfId="0" applyNumberFormat="1" applyFont="1" applyAlignment="1" applyProtection="1">
      <alignment horizontal="center"/>
      <protection locked="0"/>
    </xf>
    <xf numFmtId="164" fontId="8" fillId="0" borderId="0" xfId="3" applyFont="1" applyAlignment="1">
      <alignment horizontal="left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9" fontId="21" fillId="0" borderId="0" xfId="4" applyFont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_Farrow-Wean 500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219075</xdr:rowOff>
    </xdr:from>
    <xdr:to>
      <xdr:col>4</xdr:col>
      <xdr:colOff>552450</xdr:colOff>
      <xdr:row>1</xdr:row>
      <xdr:rowOff>161925</xdr:rowOff>
    </xdr:to>
    <xdr:pic>
      <xdr:nvPicPr>
        <xdr:cNvPr id="1086" name="Picture 2" descr="Government of Manitoba logo.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19075"/>
          <a:ext cx="1485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50</xdr:row>
      <xdr:rowOff>66675</xdr:rowOff>
    </xdr:from>
    <xdr:to>
      <xdr:col>3</xdr:col>
      <xdr:colOff>504825</xdr:colOff>
      <xdr:row>55</xdr:row>
      <xdr:rowOff>30404</xdr:rowOff>
    </xdr:to>
    <xdr:pic>
      <xdr:nvPicPr>
        <xdr:cNvPr id="5" name="Picture 4" descr="Farm Management Specialist Contact information.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8763000"/>
          <a:ext cx="4114800" cy="9162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ov.mb.ca/agriculture/business-and-economics/financial-management/pubs/Financials/farmplanloancalcul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Summary Graph"/>
      <sheetName val="Macros"/>
      <sheetName val="Lock"/>
      <sheetName val="VDlg"/>
      <sheetName val="ChgLoan"/>
    </sheetNames>
    <sheetDataSet>
      <sheetData sheetId="0">
        <row r="21">
          <cell r="G21">
            <v>60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showGridLines="0" tabSelected="1" zoomScaleNormal="100" workbookViewId="0">
      <selection activeCell="D12" sqref="D12"/>
    </sheetView>
  </sheetViews>
  <sheetFormatPr defaultRowHeight="14.4" x14ac:dyDescent="0.55000000000000004"/>
  <cols>
    <col min="1" max="1" width="3.83984375" customWidth="1"/>
    <col min="2" max="2" width="32.26171875" customWidth="1"/>
    <col min="3" max="3" width="33.578125" customWidth="1"/>
    <col min="4" max="4" width="20.26171875" customWidth="1"/>
    <col min="5" max="5" width="10.68359375" customWidth="1"/>
    <col min="6" max="7" width="8.83984375" customWidth="1"/>
    <col min="8" max="8" width="9.68359375" customWidth="1"/>
    <col min="9" max="9" width="8.83984375" hidden="1" customWidth="1"/>
    <col min="10" max="10" width="13.26171875" hidden="1" customWidth="1"/>
    <col min="11" max="11" width="36.578125" hidden="1" customWidth="1"/>
    <col min="12" max="12" width="34.26171875" hidden="1" customWidth="1"/>
    <col min="13" max="13" width="10" hidden="1" customWidth="1"/>
    <col min="14" max="14" width="8.83984375" hidden="1" customWidth="1"/>
    <col min="15" max="15" width="14.41796875" hidden="1" customWidth="1"/>
    <col min="16" max="16" width="12.26171875" hidden="1" customWidth="1"/>
    <col min="17" max="17" width="13.68359375" hidden="1" customWidth="1"/>
    <col min="18" max="18" width="12.41796875" hidden="1" customWidth="1"/>
    <col min="19" max="19" width="10" hidden="1" customWidth="1"/>
    <col min="20" max="24" width="8.83984375" customWidth="1"/>
  </cols>
  <sheetData>
    <row r="1" spans="1:18" s="12" customFormat="1" ht="28.5" customHeight="1" x14ac:dyDescent="0.55000000000000004">
      <c r="A1" s="57"/>
      <c r="B1" s="57"/>
      <c r="C1" s="57"/>
      <c r="D1" s="57"/>
      <c r="E1" s="57"/>
      <c r="F1" s="57"/>
      <c r="G1" s="57"/>
      <c r="H1" s="57"/>
    </row>
    <row r="2" spans="1:18" s="12" customFormat="1" ht="25.5" customHeight="1" x14ac:dyDescent="0.55000000000000004">
      <c r="A2" s="13" t="s">
        <v>43</v>
      </c>
      <c r="F2" s="14"/>
    </row>
    <row r="3" spans="1:18" ht="17.7" x14ac:dyDescent="0.6">
      <c r="A3" s="15" t="s">
        <v>63</v>
      </c>
      <c r="B3" s="16"/>
      <c r="C3" s="16"/>
      <c r="D3" s="17" t="s">
        <v>44</v>
      </c>
      <c r="E3" s="56">
        <f ca="1">TODAY()</f>
        <v>45422</v>
      </c>
      <c r="F3" s="56"/>
      <c r="H3" s="17"/>
      <c r="I3" s="18"/>
    </row>
    <row r="4" spans="1:18" ht="17.5" customHeight="1" x14ac:dyDescent="0.6">
      <c r="A4" s="15"/>
      <c r="B4" s="16"/>
      <c r="C4" s="16"/>
      <c r="D4" s="17"/>
      <c r="E4" s="56"/>
      <c r="F4" s="56"/>
      <c r="H4" s="17"/>
      <c r="I4" s="18"/>
    </row>
    <row r="5" spans="1:18" ht="15" customHeight="1" x14ac:dyDescent="0.7">
      <c r="B5" s="23" t="s">
        <v>45</v>
      </c>
      <c r="D5" s="6"/>
    </row>
    <row r="6" spans="1:18" ht="14.5" customHeight="1" thickBot="1" x14ac:dyDescent="0.6"/>
    <row r="7" spans="1:18" ht="15.6" thickBot="1" x14ac:dyDescent="0.6">
      <c r="B7" s="25" t="s">
        <v>17</v>
      </c>
      <c r="C7" s="26" t="s">
        <v>18</v>
      </c>
      <c r="D7" s="27" t="s">
        <v>19</v>
      </c>
    </row>
    <row r="8" spans="1:18" ht="7.15" customHeight="1" thickBot="1" x14ac:dyDescent="0.6">
      <c r="B8" s="86" t="s">
        <v>47</v>
      </c>
      <c r="C8" s="28"/>
      <c r="D8" s="29"/>
    </row>
    <row r="9" spans="1:18" ht="18" customHeight="1" thickBot="1" x14ac:dyDescent="0.6">
      <c r="B9" s="87"/>
      <c r="C9" s="61" t="s">
        <v>2</v>
      </c>
      <c r="D9" s="58">
        <f>LOOKUP($C$9,$L$10:$M$12)</f>
        <v>10</v>
      </c>
      <c r="K9" t="s">
        <v>18</v>
      </c>
      <c r="M9" t="s">
        <v>19</v>
      </c>
      <c r="O9" t="s">
        <v>29</v>
      </c>
      <c r="P9" t="s">
        <v>30</v>
      </c>
      <c r="Q9" t="s">
        <v>29</v>
      </c>
      <c r="R9" t="s">
        <v>31</v>
      </c>
    </row>
    <row r="10" spans="1:18" ht="7.15" customHeight="1" thickBot="1" x14ac:dyDescent="0.6">
      <c r="B10" s="88"/>
      <c r="C10" s="31"/>
      <c r="D10" s="59"/>
      <c r="K10" t="s">
        <v>0</v>
      </c>
      <c r="L10" t="s">
        <v>0</v>
      </c>
      <c r="M10">
        <v>0</v>
      </c>
      <c r="O10">
        <v>0</v>
      </c>
      <c r="P10">
        <v>0</v>
      </c>
      <c r="Q10">
        <v>0</v>
      </c>
      <c r="R10">
        <v>0.05</v>
      </c>
    </row>
    <row r="11" spans="1:18" ht="7.15" customHeight="1" thickBot="1" x14ac:dyDescent="0.6">
      <c r="B11" s="86" t="s">
        <v>62</v>
      </c>
      <c r="C11" s="33"/>
      <c r="D11" s="58"/>
      <c r="K11" t="s">
        <v>1</v>
      </c>
      <c r="L11" t="s">
        <v>2</v>
      </c>
      <c r="M11">
        <v>10</v>
      </c>
      <c r="O11">
        <v>5</v>
      </c>
      <c r="P11">
        <v>0</v>
      </c>
      <c r="Q11">
        <v>5</v>
      </c>
      <c r="R11">
        <v>0.05</v>
      </c>
    </row>
    <row r="12" spans="1:18" ht="18" customHeight="1" thickBot="1" x14ac:dyDescent="0.6">
      <c r="B12" s="87"/>
      <c r="C12" s="63" t="s">
        <v>58</v>
      </c>
      <c r="D12" s="58">
        <f>LOOKUP($C$12,$L$16:$M$19)</f>
        <v>10</v>
      </c>
      <c r="G12" s="9"/>
      <c r="K12" t="s">
        <v>2</v>
      </c>
      <c r="L12" t="s">
        <v>1</v>
      </c>
      <c r="M12">
        <v>5</v>
      </c>
      <c r="O12">
        <v>10</v>
      </c>
      <c r="P12">
        <v>0</v>
      </c>
      <c r="Q12">
        <v>10</v>
      </c>
      <c r="R12">
        <v>0.05</v>
      </c>
    </row>
    <row r="13" spans="1:18" ht="7.15" customHeight="1" thickBot="1" x14ac:dyDescent="0.6">
      <c r="B13" s="88"/>
      <c r="C13" s="31"/>
      <c r="D13" s="59"/>
    </row>
    <row r="14" spans="1:18" ht="12" customHeight="1" thickBot="1" x14ac:dyDescent="0.6">
      <c r="B14" s="89" t="s">
        <v>52</v>
      </c>
      <c r="C14" s="33"/>
      <c r="D14" s="58"/>
      <c r="O14">
        <v>15</v>
      </c>
      <c r="P14">
        <v>0</v>
      </c>
      <c r="Q14">
        <v>15</v>
      </c>
      <c r="R14">
        <v>0.05</v>
      </c>
    </row>
    <row r="15" spans="1:18" ht="18" customHeight="1" thickBot="1" x14ac:dyDescent="0.6">
      <c r="B15" s="90"/>
      <c r="C15" s="61" t="s">
        <v>2</v>
      </c>
      <c r="D15" s="58">
        <f>LOOKUP($C$15,$L$23:$M$25)</f>
        <v>10</v>
      </c>
      <c r="K15" t="s">
        <v>49</v>
      </c>
      <c r="O15">
        <v>20</v>
      </c>
      <c r="P15">
        <v>0</v>
      </c>
      <c r="Q15">
        <v>20</v>
      </c>
      <c r="R15">
        <v>0.05</v>
      </c>
    </row>
    <row r="16" spans="1:18" ht="12" customHeight="1" thickBot="1" x14ac:dyDescent="0.6">
      <c r="B16" s="91"/>
      <c r="C16" s="31"/>
      <c r="D16" s="59"/>
      <c r="K16" t="s">
        <v>55</v>
      </c>
      <c r="L16" t="s">
        <v>58</v>
      </c>
      <c r="M16" s="64">
        <v>10</v>
      </c>
      <c r="O16">
        <v>25</v>
      </c>
      <c r="P16">
        <v>0.05</v>
      </c>
      <c r="Q16">
        <v>25</v>
      </c>
      <c r="R16">
        <v>0.15</v>
      </c>
    </row>
    <row r="17" spans="2:18" ht="7.9" customHeight="1" thickBot="1" x14ac:dyDescent="0.6">
      <c r="B17" s="86" t="s">
        <v>20</v>
      </c>
      <c r="C17" s="33"/>
      <c r="D17" s="58"/>
      <c r="K17" t="s">
        <v>54</v>
      </c>
      <c r="L17" t="s">
        <v>59</v>
      </c>
      <c r="M17" s="64">
        <v>5</v>
      </c>
      <c r="O17">
        <v>30</v>
      </c>
      <c r="P17">
        <v>0.05</v>
      </c>
      <c r="Q17">
        <v>30</v>
      </c>
      <c r="R17">
        <v>0.15</v>
      </c>
    </row>
    <row r="18" spans="2:18" ht="18" customHeight="1" thickBot="1" x14ac:dyDescent="0.6">
      <c r="B18" s="87"/>
      <c r="C18" s="61" t="s">
        <v>7</v>
      </c>
      <c r="D18" s="58">
        <f>LOOKUP($C$18,$L$28:$M$30)</f>
        <v>5</v>
      </c>
      <c r="K18" t="s">
        <v>56</v>
      </c>
      <c r="L18" t="s">
        <v>60</v>
      </c>
      <c r="M18" s="64">
        <v>20</v>
      </c>
      <c r="O18">
        <v>35</v>
      </c>
      <c r="P18">
        <v>0.05</v>
      </c>
      <c r="Q18">
        <v>35</v>
      </c>
      <c r="R18">
        <v>0.15</v>
      </c>
    </row>
    <row r="19" spans="2:18" ht="7.9" customHeight="1" thickBot="1" x14ac:dyDescent="0.6">
      <c r="B19" s="88"/>
      <c r="C19" s="31"/>
      <c r="D19" s="59"/>
      <c r="K19" t="s">
        <v>57</v>
      </c>
      <c r="L19" t="s">
        <v>61</v>
      </c>
      <c r="M19" s="64">
        <v>15</v>
      </c>
      <c r="O19">
        <v>40</v>
      </c>
      <c r="P19">
        <v>0.15</v>
      </c>
      <c r="Q19">
        <v>40</v>
      </c>
      <c r="R19">
        <v>0.25</v>
      </c>
    </row>
    <row r="20" spans="2:18" ht="7.9" customHeight="1" thickBot="1" x14ac:dyDescent="0.6">
      <c r="B20" s="86" t="s">
        <v>21</v>
      </c>
      <c r="C20" s="33"/>
      <c r="D20" s="58"/>
    </row>
    <row r="21" spans="2:18" ht="18" customHeight="1" thickBot="1" x14ac:dyDescent="0.6">
      <c r="B21" s="87"/>
      <c r="C21" s="61" t="s">
        <v>11</v>
      </c>
      <c r="D21" s="58">
        <f>LOOKUP($C$21,$L$37:$M$39)</f>
        <v>10</v>
      </c>
      <c r="O21">
        <v>45</v>
      </c>
      <c r="P21">
        <v>0.15</v>
      </c>
      <c r="Q21">
        <v>45</v>
      </c>
      <c r="R21">
        <v>0.25</v>
      </c>
    </row>
    <row r="22" spans="2:18" ht="7.9" customHeight="1" thickBot="1" x14ac:dyDescent="0.6">
      <c r="B22" s="88"/>
      <c r="C22" s="31"/>
      <c r="D22" s="59"/>
      <c r="K22" t="s">
        <v>48</v>
      </c>
      <c r="O22">
        <v>50</v>
      </c>
      <c r="P22">
        <v>0.15</v>
      </c>
      <c r="Q22">
        <v>50</v>
      </c>
      <c r="R22">
        <v>0.25</v>
      </c>
    </row>
    <row r="23" spans="2:18" ht="7.9" customHeight="1" thickBot="1" x14ac:dyDescent="0.6">
      <c r="B23" s="86" t="s">
        <v>13</v>
      </c>
      <c r="C23" s="33"/>
      <c r="D23" s="58"/>
      <c r="K23" t="s">
        <v>0</v>
      </c>
      <c r="L23" t="s">
        <v>0</v>
      </c>
      <c r="M23">
        <v>0</v>
      </c>
      <c r="O23">
        <v>55</v>
      </c>
      <c r="P23">
        <v>0.15</v>
      </c>
      <c r="Q23">
        <v>55</v>
      </c>
      <c r="R23">
        <v>0.25</v>
      </c>
    </row>
    <row r="24" spans="2:18" ht="18" customHeight="1" thickBot="1" x14ac:dyDescent="0.6">
      <c r="B24" s="87"/>
      <c r="C24" s="61" t="s">
        <v>15</v>
      </c>
      <c r="D24" s="58">
        <f>LOOKUP($C$24,$L$41:$M$43)</f>
        <v>10</v>
      </c>
      <c r="K24" t="s">
        <v>1</v>
      </c>
      <c r="L24" t="s">
        <v>2</v>
      </c>
      <c r="M24">
        <v>10</v>
      </c>
      <c r="O24">
        <v>60</v>
      </c>
      <c r="P24">
        <v>0.25</v>
      </c>
      <c r="Q24">
        <v>60</v>
      </c>
      <c r="R24">
        <v>0.5</v>
      </c>
    </row>
    <row r="25" spans="2:18" ht="7.9" customHeight="1" thickBot="1" x14ac:dyDescent="0.6">
      <c r="B25" s="88"/>
      <c r="C25" s="31"/>
      <c r="D25" s="32"/>
      <c r="K25" t="s">
        <v>2</v>
      </c>
      <c r="L25" t="s">
        <v>1</v>
      </c>
      <c r="M25">
        <v>5</v>
      </c>
      <c r="O25">
        <v>65</v>
      </c>
      <c r="P25">
        <v>0.25</v>
      </c>
      <c r="Q25">
        <v>65</v>
      </c>
      <c r="R25">
        <v>0.5</v>
      </c>
    </row>
    <row r="26" spans="2:18" ht="7.15" customHeight="1" x14ac:dyDescent="0.55000000000000004">
      <c r="B26" s="34"/>
      <c r="C26" s="35"/>
      <c r="D26" s="36"/>
      <c r="O26">
        <v>70</v>
      </c>
      <c r="P26">
        <v>0.25</v>
      </c>
      <c r="Q26">
        <v>70</v>
      </c>
      <c r="R26">
        <v>0.5</v>
      </c>
    </row>
    <row r="27" spans="2:18" ht="15.3" hidden="1" x14ac:dyDescent="0.55000000000000004">
      <c r="B27" s="37" t="s">
        <v>29</v>
      </c>
      <c r="C27" s="38"/>
      <c r="D27" s="30">
        <f>SUM(D9:D25)</f>
        <v>55</v>
      </c>
      <c r="K27" t="s">
        <v>5</v>
      </c>
      <c r="O27">
        <v>75</v>
      </c>
      <c r="P27">
        <v>0.25</v>
      </c>
      <c r="Q27">
        <v>75</v>
      </c>
      <c r="R27">
        <v>0.5</v>
      </c>
    </row>
    <row r="28" spans="2:18" ht="16.899999999999999" hidden="1" customHeight="1" x14ac:dyDescent="0.55000000000000004">
      <c r="B28" s="39"/>
      <c r="C28" s="38"/>
      <c r="D28" s="40"/>
      <c r="K28" t="s">
        <v>6</v>
      </c>
      <c r="L28" t="s">
        <v>7</v>
      </c>
      <c r="M28">
        <v>5</v>
      </c>
      <c r="O28">
        <v>80</v>
      </c>
    </row>
    <row r="29" spans="2:18" ht="18" customHeight="1" x14ac:dyDescent="0.55000000000000004">
      <c r="B29" s="37" t="s">
        <v>53</v>
      </c>
      <c r="C29" s="83">
        <v>2000</v>
      </c>
      <c r="D29" s="41" t="s">
        <v>50</v>
      </c>
      <c r="K29" t="s">
        <v>7</v>
      </c>
      <c r="L29" t="s">
        <v>6</v>
      </c>
      <c r="M29">
        <v>0</v>
      </c>
    </row>
    <row r="30" spans="2:18" ht="18" customHeight="1" x14ac:dyDescent="0.55000000000000004">
      <c r="B30" s="37" t="s">
        <v>24</v>
      </c>
      <c r="C30" s="62">
        <v>0.25</v>
      </c>
      <c r="D30" s="41" t="s">
        <v>51</v>
      </c>
      <c r="K30" t="s">
        <v>8</v>
      </c>
      <c r="L30" t="s">
        <v>8</v>
      </c>
      <c r="M30">
        <v>10</v>
      </c>
    </row>
    <row r="31" spans="2:18" ht="18" customHeight="1" x14ac:dyDescent="0.55000000000000004">
      <c r="B31" s="37" t="s">
        <v>23</v>
      </c>
      <c r="C31" s="84">
        <v>23.13</v>
      </c>
      <c r="D31" s="41" t="s">
        <v>26</v>
      </c>
    </row>
    <row r="32" spans="2:18" ht="18" customHeight="1" x14ac:dyDescent="0.55000000000000004">
      <c r="B32" s="37" t="s">
        <v>27</v>
      </c>
      <c r="C32" s="84">
        <v>10</v>
      </c>
      <c r="D32" s="41" t="s">
        <v>26</v>
      </c>
      <c r="O32" t="s">
        <v>36</v>
      </c>
      <c r="P32" t="s">
        <v>25</v>
      </c>
      <c r="Q32" t="s">
        <v>37</v>
      </c>
      <c r="R32" t="s">
        <v>38</v>
      </c>
    </row>
    <row r="33" spans="1:18" ht="6.6" customHeight="1" thickBot="1" x14ac:dyDescent="0.6">
      <c r="B33" s="43"/>
      <c r="C33" s="44"/>
      <c r="D33" s="45"/>
    </row>
    <row r="34" spans="1:18" ht="6.6" customHeight="1" x14ac:dyDescent="0.55000000000000004">
      <c r="B34" s="38"/>
      <c r="C34" s="42"/>
      <c r="D34" s="60"/>
    </row>
    <row r="35" spans="1:18" ht="14.5" customHeight="1" x14ac:dyDescent="0.55000000000000004">
      <c r="C35" s="10"/>
      <c r="D35" s="11"/>
      <c r="J35" s="8">
        <v>1</v>
      </c>
      <c r="K35" t="s">
        <v>9</v>
      </c>
      <c r="O35" s="81">
        <v>5</v>
      </c>
      <c r="P35" s="82">
        <v>4</v>
      </c>
      <c r="Q35" s="82">
        <v>10</v>
      </c>
      <c r="R35" s="82">
        <v>1</v>
      </c>
    </row>
    <row r="36" spans="1:18" ht="22.5" customHeight="1" x14ac:dyDescent="0.55000000000000004">
      <c r="B36" s="92" t="s">
        <v>46</v>
      </c>
      <c r="C36" s="92"/>
      <c r="D36" s="92"/>
      <c r="E36" s="24"/>
      <c r="I36">
        <f>ABS(C40)</f>
        <v>4.3700000000000045</v>
      </c>
      <c r="J36">
        <f>ABS(D40)</f>
        <v>29.370000000000005</v>
      </c>
      <c r="O36" s="81">
        <v>7.5</v>
      </c>
      <c r="P36" s="82">
        <v>4.5</v>
      </c>
      <c r="Q36" s="82">
        <v>11</v>
      </c>
      <c r="R36" s="82">
        <v>2</v>
      </c>
    </row>
    <row r="37" spans="1:18" ht="14.5" customHeight="1" x14ac:dyDescent="0.55000000000000004">
      <c r="B37" s="55"/>
      <c r="C37" s="55"/>
      <c r="D37" s="55"/>
      <c r="E37" s="24"/>
      <c r="K37" t="s">
        <v>10</v>
      </c>
      <c r="L37" t="s">
        <v>10</v>
      </c>
      <c r="M37">
        <v>0</v>
      </c>
      <c r="O37" s="81">
        <v>10</v>
      </c>
      <c r="P37" s="82">
        <v>5</v>
      </c>
      <c r="Q37" s="82">
        <v>12</v>
      </c>
      <c r="R37" s="82">
        <v>3</v>
      </c>
    </row>
    <row r="38" spans="1:18" ht="14.25" customHeight="1" x14ac:dyDescent="0.55000000000000004">
      <c r="B38" s="38"/>
      <c r="C38" s="47" t="s">
        <v>3</v>
      </c>
      <c r="D38" s="48" t="s">
        <v>4</v>
      </c>
      <c r="K38" t="s">
        <v>11</v>
      </c>
      <c r="L38" t="s">
        <v>12</v>
      </c>
      <c r="M38">
        <v>15</v>
      </c>
      <c r="O38" s="81">
        <v>12.5</v>
      </c>
      <c r="P38" s="82">
        <v>5.5</v>
      </c>
      <c r="Q38" s="82">
        <v>13</v>
      </c>
      <c r="R38" s="82">
        <v>4</v>
      </c>
    </row>
    <row r="39" spans="1:18" ht="14.25" customHeight="1" x14ac:dyDescent="0.55000000000000004">
      <c r="B39" s="49" t="s">
        <v>39</v>
      </c>
      <c r="C39" s="50">
        <f>LOOKUP($D$27,$O$10:$P$27)</f>
        <v>0.15</v>
      </c>
      <c r="D39" s="50">
        <f>LOOKUP($D$27,$Q$10:$R$27)</f>
        <v>0.25</v>
      </c>
      <c r="I39" s="7">
        <f>IF(C40&gt;0,(I36)/(I36+J36),"")</f>
        <v>0.12951985773562547</v>
      </c>
      <c r="J39" s="7">
        <f>IF(D40&gt;0,(J36)/(J36+I36),"")</f>
        <v>0.87048014226437453</v>
      </c>
      <c r="K39" t="s">
        <v>12</v>
      </c>
      <c r="L39" t="s">
        <v>11</v>
      </c>
      <c r="M39">
        <v>10</v>
      </c>
      <c r="O39" s="81">
        <v>15</v>
      </c>
      <c r="P39" s="82">
        <v>6</v>
      </c>
      <c r="Q39" s="82">
        <v>14</v>
      </c>
      <c r="R39" s="82">
        <v>5</v>
      </c>
    </row>
    <row r="40" spans="1:18" ht="15.3" x14ac:dyDescent="0.55000000000000004">
      <c r="B40" s="49" t="s">
        <v>40</v>
      </c>
      <c r="C40" s="51">
        <f>(((C39*0.5)*C29)*C30)-(C31+C32)</f>
        <v>4.3700000000000045</v>
      </c>
      <c r="D40" s="51">
        <f>(((D39*0.5)*C29)*C30)-(C31+C32)</f>
        <v>29.370000000000005</v>
      </c>
      <c r="K40" t="s">
        <v>13</v>
      </c>
      <c r="O40" s="81">
        <v>20</v>
      </c>
      <c r="P40" s="82">
        <v>7</v>
      </c>
      <c r="Q40" s="82">
        <v>16</v>
      </c>
      <c r="R40" s="82">
        <v>7</v>
      </c>
    </row>
    <row r="41" spans="1:18" ht="15.3" x14ac:dyDescent="0.55000000000000004">
      <c r="B41" s="49" t="s">
        <v>28</v>
      </c>
      <c r="C41" s="52">
        <f>C40/(C31+C32)</f>
        <v>0.13190461817084229</v>
      </c>
      <c r="D41" s="50">
        <f>D40/(C31+C32)</f>
        <v>0.88650769695140386</v>
      </c>
      <c r="K41" t="s">
        <v>14</v>
      </c>
      <c r="L41" t="s">
        <v>16</v>
      </c>
      <c r="M41">
        <v>15</v>
      </c>
      <c r="O41" s="81">
        <v>22.5</v>
      </c>
      <c r="P41" s="82">
        <v>7.5</v>
      </c>
      <c r="Q41" s="82">
        <v>17</v>
      </c>
      <c r="R41" s="82">
        <v>8</v>
      </c>
    </row>
    <row r="42" spans="1:18" ht="15.3" x14ac:dyDescent="0.55000000000000004">
      <c r="B42" s="49" t="s">
        <v>41</v>
      </c>
      <c r="C42" s="95">
        <f>IF(C40&gt;0,J35,J39)</f>
        <v>1</v>
      </c>
      <c r="D42" s="95"/>
      <c r="K42" t="s">
        <v>15</v>
      </c>
      <c r="L42" t="s">
        <v>15</v>
      </c>
      <c r="M42">
        <v>10</v>
      </c>
      <c r="O42" s="81">
        <v>25</v>
      </c>
      <c r="P42" s="82">
        <v>8</v>
      </c>
      <c r="Q42" s="82">
        <v>18</v>
      </c>
      <c r="R42" s="82">
        <v>9</v>
      </c>
    </row>
    <row r="43" spans="1:18" ht="19.149999999999999" customHeight="1" thickBot="1" x14ac:dyDescent="0.6">
      <c r="B43" s="38"/>
      <c r="C43" s="53"/>
      <c r="D43" s="53"/>
      <c r="G43" s="5"/>
      <c r="H43" s="5"/>
      <c r="K43" t="s">
        <v>16</v>
      </c>
      <c r="L43" t="s">
        <v>14</v>
      </c>
      <c r="M43">
        <v>0</v>
      </c>
      <c r="O43" s="81">
        <v>27.5</v>
      </c>
      <c r="P43" s="82">
        <v>8.5</v>
      </c>
      <c r="Q43" s="82">
        <v>19</v>
      </c>
      <c r="R43" s="82">
        <v>10</v>
      </c>
    </row>
    <row r="44" spans="1:18" ht="22.5" customHeight="1" thickTop="1" thickBot="1" x14ac:dyDescent="0.6">
      <c r="B44" s="46" t="s">
        <v>42</v>
      </c>
      <c r="C44" s="93" t="str">
        <f>LOOKUP($M$61,$K$45:$L$58)</f>
        <v>Likely Beneficial to Spray</v>
      </c>
      <c r="D44" s="94"/>
      <c r="G44" s="5"/>
      <c r="H44" s="5"/>
      <c r="O44" s="81">
        <v>30</v>
      </c>
      <c r="P44" s="82">
        <v>9</v>
      </c>
      <c r="Q44" s="82">
        <v>20</v>
      </c>
      <c r="R44" s="82">
        <v>11</v>
      </c>
    </row>
    <row r="45" spans="1:18" ht="15" customHeight="1" thickTop="1" x14ac:dyDescent="0.55000000000000004">
      <c r="B45" s="4"/>
      <c r="G45" s="21"/>
      <c r="H45" s="21"/>
      <c r="K45">
        <v>0</v>
      </c>
      <c r="L45" t="s">
        <v>32</v>
      </c>
      <c r="O45" s="81">
        <v>32.5</v>
      </c>
      <c r="P45" s="82">
        <v>9.5</v>
      </c>
      <c r="Q45" s="82">
        <v>21</v>
      </c>
      <c r="R45" s="82">
        <v>12</v>
      </c>
    </row>
    <row r="46" spans="1:18" ht="15" customHeight="1" x14ac:dyDescent="0.55000000000000004">
      <c r="A46" s="85" t="s">
        <v>65</v>
      </c>
      <c r="B46" s="85"/>
      <c r="C46" s="85"/>
      <c r="D46" s="85"/>
      <c r="E46" s="85"/>
      <c r="F46" s="5"/>
      <c r="G46" s="21"/>
      <c r="H46" s="21"/>
      <c r="K46">
        <v>1</v>
      </c>
      <c r="L46" t="s">
        <v>64</v>
      </c>
      <c r="O46" s="81">
        <v>35</v>
      </c>
      <c r="P46" s="82">
        <v>10</v>
      </c>
      <c r="Q46" s="82">
        <v>22</v>
      </c>
      <c r="R46" s="82">
        <v>13</v>
      </c>
    </row>
    <row r="47" spans="1:18" ht="15" customHeight="1" x14ac:dyDescent="0.55000000000000004">
      <c r="A47" s="85"/>
      <c r="B47" s="85"/>
      <c r="C47" s="85"/>
      <c r="D47" s="85"/>
      <c r="E47" s="85"/>
      <c r="F47" s="5"/>
      <c r="G47" s="21"/>
      <c r="H47" s="21"/>
      <c r="O47" s="2"/>
      <c r="P47" s="3"/>
      <c r="Q47" s="3"/>
      <c r="R47" s="3"/>
    </row>
    <row r="48" spans="1:18" x14ac:dyDescent="0.55000000000000004">
      <c r="A48" s="85"/>
      <c r="B48" s="85"/>
      <c r="C48" s="85"/>
      <c r="D48" s="85"/>
      <c r="E48" s="85"/>
      <c r="F48" s="5"/>
      <c r="G48" s="21"/>
      <c r="H48" s="21"/>
      <c r="O48" s="2"/>
      <c r="P48" s="3"/>
      <c r="Q48" s="3"/>
      <c r="R48" s="3"/>
    </row>
    <row r="49" spans="1:18" s="73" customFormat="1" ht="9" customHeight="1" x14ac:dyDescent="0.45">
      <c r="A49" s="72"/>
      <c r="B49" s="72"/>
      <c r="C49" s="72"/>
      <c r="D49" s="72"/>
      <c r="E49" s="72"/>
      <c r="F49" s="72"/>
      <c r="G49" s="72"/>
      <c r="H49" s="72"/>
    </row>
    <row r="50" spans="1:18" ht="14.5" customHeight="1" x14ac:dyDescent="0.55000000000000004">
      <c r="A50" s="74"/>
      <c r="B50" s="74"/>
      <c r="C50" s="74"/>
      <c r="D50" s="75"/>
      <c r="E50" s="76" t="s">
        <v>66</v>
      </c>
      <c r="I50" s="1"/>
      <c r="K50" s="2"/>
      <c r="L50" s="3"/>
      <c r="M50" s="3"/>
    </row>
    <row r="57" spans="1:18" ht="15" customHeight="1" x14ac:dyDescent="0.55000000000000004">
      <c r="A57" s="85"/>
      <c r="B57" s="85"/>
      <c r="C57" s="85"/>
      <c r="D57" s="85"/>
      <c r="E57" s="67"/>
      <c r="F57" s="5"/>
      <c r="G57" s="21"/>
      <c r="H57" s="21"/>
      <c r="K57">
        <v>1</v>
      </c>
      <c r="L57" t="s">
        <v>64</v>
      </c>
      <c r="O57" s="2">
        <v>37.5</v>
      </c>
      <c r="P57" s="3">
        <v>10.5</v>
      </c>
      <c r="Q57" s="3">
        <v>23</v>
      </c>
      <c r="R57" s="3">
        <v>14</v>
      </c>
    </row>
    <row r="58" spans="1:18" ht="15.6" customHeight="1" x14ac:dyDescent="0.55000000000000004">
      <c r="A58" s="85"/>
      <c r="B58" s="85"/>
      <c r="C58" s="85"/>
      <c r="D58" s="85"/>
      <c r="E58" s="67"/>
      <c r="F58" s="21"/>
      <c r="G58" s="19"/>
      <c r="H58" s="19"/>
      <c r="I58" s="20"/>
      <c r="K58">
        <v>2</v>
      </c>
      <c r="L58" t="s">
        <v>33</v>
      </c>
      <c r="O58" s="2">
        <v>40</v>
      </c>
      <c r="P58" s="3">
        <v>11</v>
      </c>
      <c r="Q58" s="3">
        <v>24</v>
      </c>
      <c r="R58" s="3">
        <v>15</v>
      </c>
    </row>
    <row r="59" spans="1:18" ht="14.5" customHeight="1" x14ac:dyDescent="0.55000000000000004">
      <c r="A59" s="78"/>
      <c r="B59" s="78"/>
      <c r="C59" s="78"/>
      <c r="D59" s="79"/>
      <c r="E59" s="80"/>
      <c r="F59" s="21"/>
      <c r="O59" s="2">
        <v>42.5</v>
      </c>
      <c r="P59" s="3">
        <v>11.5</v>
      </c>
      <c r="Q59" s="3">
        <v>25</v>
      </c>
    </row>
    <row r="60" spans="1:18" ht="14.5" customHeight="1" x14ac:dyDescent="0.55000000000000004">
      <c r="A60" s="77"/>
      <c r="F60" s="21"/>
      <c r="K60" s="1" t="s">
        <v>34</v>
      </c>
      <c r="L60" s="1" t="s">
        <v>35</v>
      </c>
      <c r="M60" s="1" t="s">
        <v>22</v>
      </c>
      <c r="O60" s="2">
        <v>45</v>
      </c>
      <c r="P60" s="3">
        <v>12</v>
      </c>
      <c r="Q60" s="3">
        <v>26</v>
      </c>
    </row>
    <row r="61" spans="1:18" ht="14.5" customHeight="1" x14ac:dyDescent="0.55000000000000004">
      <c r="A61" s="65"/>
      <c r="C61" s="66"/>
      <c r="K61" s="1">
        <f>IF(C40&gt;0.001,1,0)</f>
        <v>1</v>
      </c>
      <c r="L61" s="1">
        <f>IF(D40&gt;0.001,1,0)</f>
        <v>1</v>
      </c>
      <c r="M61" s="1">
        <f>K61+L61</f>
        <v>2</v>
      </c>
      <c r="O61" s="2">
        <v>47.5</v>
      </c>
      <c r="P61" s="3">
        <v>12.5</v>
      </c>
      <c r="Q61" s="3">
        <v>27</v>
      </c>
    </row>
    <row r="62" spans="1:18" ht="15.6" customHeight="1" x14ac:dyDescent="0.55000000000000004">
      <c r="A62" s="22"/>
      <c r="C62" s="22"/>
      <c r="O62" s="2">
        <v>52.5</v>
      </c>
      <c r="P62" s="3">
        <v>13.5</v>
      </c>
      <c r="Q62" s="3">
        <v>29</v>
      </c>
    </row>
    <row r="63" spans="1:18" x14ac:dyDescent="0.55000000000000004">
      <c r="A63" s="21"/>
      <c r="B63" s="21"/>
      <c r="C63" s="21"/>
      <c r="D63" s="21"/>
      <c r="E63" s="21"/>
      <c r="O63" s="2">
        <v>55</v>
      </c>
      <c r="P63" s="3">
        <v>14</v>
      </c>
      <c r="Q63" s="3">
        <v>30</v>
      </c>
    </row>
    <row r="64" spans="1:18" ht="12" customHeight="1" x14ac:dyDescent="0.55000000000000004">
      <c r="A64" s="68"/>
      <c r="B64" s="19"/>
      <c r="C64" s="19"/>
      <c r="D64" s="19"/>
      <c r="E64" s="69"/>
      <c r="O64" s="2">
        <v>57.5</v>
      </c>
      <c r="P64" s="3">
        <v>14.5</v>
      </c>
      <c r="Q64" s="3">
        <v>31</v>
      </c>
    </row>
    <row r="65" spans="1:17" ht="16.149999999999999" customHeight="1" x14ac:dyDescent="0.55000000000000004">
      <c r="A65" s="70"/>
      <c r="C65" s="71"/>
      <c r="F65" s="54"/>
      <c r="O65" s="2">
        <v>50</v>
      </c>
      <c r="P65" s="3">
        <v>13</v>
      </c>
      <c r="Q65" s="3">
        <v>28</v>
      </c>
    </row>
    <row r="66" spans="1:17" x14ac:dyDescent="0.55000000000000004">
      <c r="A66" s="22"/>
      <c r="C66" s="22"/>
      <c r="P66" s="3"/>
      <c r="Q66" s="3">
        <v>33</v>
      </c>
    </row>
    <row r="67" spans="1:17" x14ac:dyDescent="0.55000000000000004">
      <c r="P67" s="3"/>
      <c r="Q67" s="3"/>
    </row>
    <row r="68" spans="1:17" x14ac:dyDescent="0.55000000000000004">
      <c r="P68" s="3"/>
      <c r="Q68" s="3"/>
    </row>
    <row r="69" spans="1:17" x14ac:dyDescent="0.55000000000000004">
      <c r="P69" s="3"/>
      <c r="Q69" s="3"/>
    </row>
    <row r="70" spans="1:17" x14ac:dyDescent="0.55000000000000004">
      <c r="Q70" s="3"/>
    </row>
    <row r="71" spans="1:17" x14ac:dyDescent="0.55000000000000004">
      <c r="Q71" s="3"/>
    </row>
    <row r="72" spans="1:17" x14ac:dyDescent="0.55000000000000004">
      <c r="Q72" s="3"/>
    </row>
    <row r="73" spans="1:17" x14ac:dyDescent="0.55000000000000004">
      <c r="Q73" s="3"/>
    </row>
    <row r="74" spans="1:17" x14ac:dyDescent="0.55000000000000004">
      <c r="Q74" s="3"/>
    </row>
    <row r="75" spans="1:17" x14ac:dyDescent="0.55000000000000004">
      <c r="Q75" s="3"/>
    </row>
    <row r="76" spans="1:17" x14ac:dyDescent="0.55000000000000004">
      <c r="Q76" s="3"/>
    </row>
    <row r="77" spans="1:17" x14ac:dyDescent="0.55000000000000004">
      <c r="Q77" s="3"/>
    </row>
  </sheetData>
  <sheetProtection algorithmName="SHA-512" hashValue="fkvPD855gCGPVYUT+4HcwaW3p3KJa5aH8azySqJKQgmDlj0sEk9Lev1BM9xYVZ7pzDoP3N9C6wP8HKYHpGdnnQ==" saltValue="Tz31BIMQxTZmvXLgJQ4Xxw==" spinCount="100000" sheet="1" objects="1" scenarios="1"/>
  <mergeCells count="11">
    <mergeCell ref="A57:D58"/>
    <mergeCell ref="B23:B25"/>
    <mergeCell ref="B8:B10"/>
    <mergeCell ref="B11:B13"/>
    <mergeCell ref="B14:B16"/>
    <mergeCell ref="B17:B19"/>
    <mergeCell ref="B20:B22"/>
    <mergeCell ref="B36:D36"/>
    <mergeCell ref="C44:D44"/>
    <mergeCell ref="C42:D42"/>
    <mergeCell ref="A46:E48"/>
  </mergeCells>
  <dataValidations count="6">
    <dataValidation type="list" allowBlank="1" showInputMessage="1" showErrorMessage="1" sqref="C9" xr:uid="{00000000-0002-0000-0000-000000000000}">
      <formula1>$K$10:$K$12</formula1>
    </dataValidation>
    <dataValidation type="list" allowBlank="1" showInputMessage="1" showErrorMessage="1" sqref="C12" xr:uid="{00000000-0002-0000-0000-000001000000}">
      <formula1>$L$16:$L$19</formula1>
    </dataValidation>
    <dataValidation type="list" allowBlank="1" showInputMessage="1" showErrorMessage="1" sqref="C15" xr:uid="{00000000-0002-0000-0000-000002000000}">
      <formula1>$K$23:$K$25</formula1>
    </dataValidation>
    <dataValidation type="list" allowBlank="1" showInputMessage="1" showErrorMessage="1" sqref="C18" xr:uid="{00000000-0002-0000-0000-000003000000}">
      <formula1>$K$28:$K$30</formula1>
    </dataValidation>
    <dataValidation type="list" allowBlank="1" showInputMessage="1" showErrorMessage="1" sqref="C21" xr:uid="{00000000-0002-0000-0000-000004000000}">
      <formula1>$K$37:$K$39</formula1>
    </dataValidation>
    <dataValidation type="list" allowBlank="1" showInputMessage="1" showErrorMessage="1" sqref="C24" xr:uid="{00000000-0002-0000-0000-000005000000}">
      <formula1>$K$41:$K$43</formula1>
    </dataValidation>
  </dataValidations>
  <pageMargins left="0.70866141732283472" right="0.70866141732283472" top="0.74803149606299213" bottom="0.74803149606299213" header="0.31496062992125984" footer="0.31496062992125984"/>
  <pageSetup scale="88" orientation="portrait" r:id="rId1"/>
  <headerFooter scaleWithDoc="0"/>
  <colBreaks count="1" manualBreakCount="1">
    <brk id="5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A79A-A774-4760-A27F-3C3D405D5336}"/>
</file>

<file path=customXml/itemProps2.xml><?xml version="1.0" encoding="utf-8"?>
<ds:datastoreItem xmlns:ds="http://schemas.openxmlformats.org/officeDocument/2006/customXml" ds:itemID="{56F3EF6B-DD54-408E-99DD-BC832AFF045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3C3725-74FA-4C43-AB75-1D755BB9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Sclerotinia Decision Tool</vt:lpstr>
      <vt:lpstr>'Sclerotinia Decision Tool'!Print_Area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Sclerotinia Decision Tool</dc:title>
  <dc:creator>Darren Bond</dc:creator>
  <cp:lastModifiedBy>Berthelette, Crystal</cp:lastModifiedBy>
  <cp:lastPrinted>2024-05-06T17:11:55Z</cp:lastPrinted>
  <dcterms:created xsi:type="dcterms:W3CDTF">2013-07-15T13:39:41Z</dcterms:created>
  <dcterms:modified xsi:type="dcterms:W3CDTF">2024-05-10T18:41:31Z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