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P:\D03\Farm Management\Production Economics\Ready to post to website\"/>
    </mc:Choice>
  </mc:AlternateContent>
  <xr:revisionPtr revIDLastSave="0" documentId="13_ncr:1_{ED5F3818-5BA6-41E2-9251-838F545D40A0}" xr6:coauthVersionLast="47" xr6:coauthVersionMax="47" xr10:uidLastSave="{00000000-0000-0000-0000-000000000000}"/>
  <workbookProtection workbookAlgorithmName="SHA-512" workbookHashValue="GD0k8BCSOxkl3qxumGuRy2Dn6at/MsmLkuvet+iKM0Q/ZJROLcFwybKAZ4LBSkek+Fc4kwj8vvEEYnZxRY3KGQ==" workbookSaltValue="lHbMWqAptIqJbDN0k3rRNQ==" workbookSpinCount="100000" lockStructure="1"/>
  <bookViews>
    <workbookView xWindow="-108" yWindow="-108" windowWidth="23256" windowHeight="12576" xr2:uid="{00000000-000D-0000-FFFF-FFFF00000000}"/>
  </bookViews>
  <sheets>
    <sheet name="Hay Shed" sheetId="1" r:id="rId1"/>
    <sheet name="Hay Tarp" sheetId="4" r:id="rId2"/>
  </sheets>
  <definedNames>
    <definedName name="_xlnm.Print_Area" localSheetId="0">'Hay Shed'!$A$1:$H$62</definedName>
    <definedName name="_xlnm.Print_Area" localSheetId="1">'Hay Tarp'!$A$1:$H$61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4" l="1"/>
  <c r="A45" i="4" l="1"/>
  <c r="C16" i="4"/>
  <c r="B52" i="4"/>
  <c r="B51" i="4"/>
  <c r="B52" i="1"/>
  <c r="B51" i="1"/>
  <c r="B50" i="1"/>
  <c r="B47" i="1"/>
  <c r="B46" i="1"/>
  <c r="B45" i="1"/>
  <c r="E36" i="4"/>
  <c r="D36" i="4"/>
  <c r="E11" i="4"/>
  <c r="E12" i="4"/>
  <c r="B48" i="4"/>
  <c r="B47" i="4"/>
  <c r="F45" i="4"/>
  <c r="E45" i="4"/>
  <c r="D45" i="4"/>
  <c r="F44" i="4"/>
  <c r="E44" i="4"/>
  <c r="D44" i="4"/>
  <c r="E37" i="4"/>
  <c r="D37" i="4"/>
  <c r="E32" i="4"/>
  <c r="D32" i="4"/>
  <c r="H3" i="4"/>
  <c r="A43" i="1"/>
  <c r="F42" i="1"/>
  <c r="E42" i="1"/>
  <c r="D42" i="1"/>
  <c r="E10" i="1"/>
  <c r="F43" i="1"/>
  <c r="E43" i="1"/>
  <c r="D43" i="1"/>
  <c r="F29" i="1"/>
  <c r="E29" i="1"/>
  <c r="D29" i="1"/>
  <c r="F35" i="1"/>
  <c r="E35" i="1"/>
  <c r="D35" i="1"/>
  <c r="C14" i="1"/>
  <c r="E14" i="1" s="1"/>
  <c r="H3" i="1"/>
  <c r="F33" i="1" l="1"/>
  <c r="F32" i="1"/>
  <c r="D34" i="1"/>
  <c r="D32" i="1"/>
  <c r="E35" i="4"/>
  <c r="E32" i="1"/>
  <c r="D26" i="1"/>
  <c r="D30" i="1" s="1"/>
  <c r="D28" i="4"/>
  <c r="D34" i="4" s="1"/>
  <c r="E16" i="4"/>
  <c r="D35" i="4"/>
  <c r="E28" i="4"/>
  <c r="E33" i="4" s="1"/>
  <c r="F34" i="1"/>
  <c r="D33" i="1"/>
  <c r="E34" i="1"/>
  <c r="E26" i="1"/>
  <c r="E31" i="1" s="1"/>
  <c r="E33" i="1"/>
  <c r="F26" i="1"/>
  <c r="F31" i="1" s="1"/>
  <c r="E34" i="4" l="1"/>
  <c r="E38" i="4" s="1"/>
  <c r="E39" i="4" s="1"/>
  <c r="D33" i="4"/>
  <c r="D38" i="4" s="1"/>
  <c r="D39" i="4" s="1"/>
  <c r="D31" i="1"/>
  <c r="D36" i="1" s="1"/>
  <c r="D37" i="1" s="1"/>
  <c r="E30" i="1"/>
  <c r="E36" i="1" s="1"/>
  <c r="E37" i="1" s="1"/>
  <c r="F30" i="1"/>
  <c r="F36" i="1" s="1"/>
  <c r="F37" i="1" s="1"/>
  <c r="D47" i="4" l="1"/>
  <c r="D51" i="4"/>
  <c r="E51" i="4"/>
  <c r="F51" i="4"/>
  <c r="F47" i="4"/>
  <c r="E47" i="4"/>
  <c r="D41" i="4"/>
  <c r="F48" i="4"/>
  <c r="E52" i="4"/>
  <c r="D48" i="4"/>
  <c r="F52" i="4"/>
  <c r="D52" i="4"/>
  <c r="E48" i="4"/>
  <c r="E41" i="4"/>
  <c r="F47" i="1"/>
  <c r="F39" i="1"/>
  <c r="E47" i="1"/>
  <c r="D47" i="1"/>
  <c r="E52" i="1"/>
  <c r="D52" i="1"/>
  <c r="F52" i="1"/>
  <c r="E50" i="1"/>
  <c r="D39" i="1"/>
  <c r="F50" i="1"/>
  <c r="D45" i="1"/>
  <c r="F45" i="1"/>
  <c r="D50" i="1"/>
  <c r="E45" i="1"/>
  <c r="D51" i="1"/>
  <c r="E51" i="1"/>
  <c r="F46" i="1"/>
  <c r="E46" i="1"/>
  <c r="F51" i="1"/>
  <c r="D46" i="1"/>
  <c r="E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Arnott</author>
  </authors>
  <commentList>
    <comment ref="E10" authorId="0" shapeId="0" xr:uid="{00000000-0006-0000-0000-000001000000}">
      <text>
        <r>
          <rPr>
            <sz val="9"/>
            <color indexed="81"/>
            <rFont val="Tahoma"/>
            <family val="2"/>
          </rPr>
          <t>300 cubic feet of square baled hay weighs 1 ton.</t>
        </r>
      </text>
    </comment>
    <comment ref="C13" authorId="0" shapeId="0" xr:uid="{00000000-0006-0000-0000-000002000000}">
      <text>
        <r>
          <rPr>
            <sz val="9"/>
            <color indexed="81"/>
            <rFont val="Tahoma"/>
            <family val="2"/>
          </rPr>
          <t>Crushed rock base may not not be required on all hay sheds and the value should then be set at 0.</t>
        </r>
      </text>
    </comment>
    <comment ref="C14" authorId="0" shapeId="0" xr:uid="{00000000-0006-0000-0000-000003000000}">
      <text>
        <r>
          <rPr>
            <sz val="9"/>
            <color indexed="81"/>
            <rFont val="Tahoma"/>
            <family val="2"/>
          </rPr>
          <t>Total Capital Cost equals shed construction cost plus crushed rock base cost.</t>
        </r>
      </text>
    </comment>
    <comment ref="D16" authorId="0" shapeId="0" xr:uid="{00000000-0006-0000-0000-000004000000}">
      <text>
        <r>
          <rPr>
            <sz val="9"/>
            <color indexed="81"/>
            <rFont val="Tahoma"/>
            <family val="2"/>
          </rPr>
          <t>Value loss due to unprotected hay storage ranges from 0 to 15%.</t>
        </r>
      </text>
    </comment>
    <comment ref="B30" authorId="0" shapeId="0" xr:uid="{00000000-0006-0000-0000-000005000000}">
      <text>
        <r>
          <rPr>
            <sz val="9"/>
            <color indexed="81"/>
            <rFont val="Tahoma"/>
            <family val="2"/>
          </rPr>
          <t>Annual Depreciation Cost = (original cost - salvage value) / number of years</t>
        </r>
      </text>
    </comment>
    <comment ref="B31" authorId="0" shapeId="0" xr:uid="{00000000-0006-0000-0000-000006000000}">
      <text>
        <r>
          <rPr>
            <sz val="9"/>
            <color indexed="81"/>
            <rFont val="Tahoma"/>
            <family val="2"/>
          </rPr>
          <t>Annual Investment Cost = ((original cost + salvage value) / 2) x investment rate</t>
        </r>
      </text>
    </comment>
    <comment ref="A39" authorId="0" shapeId="0" xr:uid="{00000000-0006-0000-0000-000007000000}">
      <text>
        <r>
          <rPr>
            <sz val="9"/>
            <color indexed="81"/>
            <rFont val="Tahoma"/>
            <family val="2"/>
          </rPr>
          <t>Breakeven Hay Value ($ per ton) = Total Annual Cost $ per ton / Hay Value Loss % unprotected storage</t>
        </r>
      </text>
    </comment>
    <comment ref="A43" authorId="0" shapeId="0" xr:uid="{00000000-0006-0000-0000-000008000000}">
      <text>
        <r>
          <rPr>
            <sz val="9"/>
            <color indexed="81"/>
            <rFont val="Tahoma"/>
            <family val="2"/>
          </rPr>
          <t>$ Value loss per ton = Value of Hay $ per ton x Hay Value Loss % unprotected storage</t>
        </r>
      </text>
    </comment>
    <comment ref="A44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Profit or Loss $ per ton = $ Value loss per ton - Total Annual Storage Shed Cost </t>
        </r>
      </text>
    </comment>
    <comment ref="A49" authorId="0" shapeId="0" xr:uid="{00000000-0006-0000-0000-00000A000000}">
      <text>
        <r>
          <rPr>
            <sz val="9"/>
            <color indexed="81"/>
            <rFont val="Tahoma"/>
            <family val="2"/>
          </rPr>
          <t>Breakeven % Hay Value Loss = ((Total Annual Storage Cost $ per ton x 100) / Value of Hay $ per ton) /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Arnott</author>
  </authors>
  <commentList>
    <comment ref="C16" authorId="0" shapeId="0" xr:uid="{00000000-0006-0000-0100-000001000000}">
      <text>
        <r>
          <rPr>
            <sz val="9"/>
            <color indexed="81"/>
            <rFont val="Tahoma"/>
            <family val="2"/>
          </rPr>
          <t>Total Capital Cost equals tarp cost plus rope and weight.</t>
        </r>
      </text>
    </comment>
    <comment ref="D18" authorId="0" shapeId="0" xr:uid="{00000000-0006-0000-0100-000002000000}">
      <text>
        <r>
          <rPr>
            <sz val="9"/>
            <color indexed="81"/>
            <rFont val="Tahoma"/>
            <family val="2"/>
          </rPr>
          <t>Value loss due to unprotected hay storage ranges from 0 to 15%.</t>
        </r>
      </text>
    </comment>
    <comment ref="B33" authorId="0" shapeId="0" xr:uid="{00000000-0006-0000-0100-000003000000}">
      <text>
        <r>
          <rPr>
            <sz val="9"/>
            <color indexed="81"/>
            <rFont val="Tahoma"/>
            <family val="2"/>
          </rPr>
          <t>Annual Depreciation Cost = (original cost - salvage value) / number of years</t>
        </r>
      </text>
    </comment>
    <comment ref="B34" authorId="0" shapeId="0" xr:uid="{00000000-0006-0000-0100-000004000000}">
      <text>
        <r>
          <rPr>
            <sz val="9"/>
            <color indexed="81"/>
            <rFont val="Tahoma"/>
            <family val="2"/>
          </rPr>
          <t>Annual Investment Cost = ((original cost + salvage value) / 2) x investment rate</t>
        </r>
      </text>
    </comment>
    <comment ref="A41" authorId="0" shapeId="0" xr:uid="{00000000-0006-0000-0100-000005000000}">
      <text>
        <r>
          <rPr>
            <sz val="9"/>
            <color indexed="81"/>
            <rFont val="Tahoma"/>
            <family val="2"/>
          </rPr>
          <t>Breakeven Hay Value ($ per ton) = Total Annual Cost $ per ton / Hay Value Loss % unprotected storage</t>
        </r>
      </text>
    </comment>
    <comment ref="A45" authorId="0" shapeId="0" xr:uid="{00000000-0006-0000-0100-000006000000}">
      <text>
        <r>
          <rPr>
            <sz val="9"/>
            <color indexed="81"/>
            <rFont val="Tahoma"/>
            <family val="2"/>
          </rPr>
          <t>$ Value loss per ton = Value of Hay $ per ton x Hay Value Loss % unprotected storage</t>
        </r>
      </text>
    </comment>
    <comment ref="A46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Profit or Loss $ per ton = $ Value loss per ton - Total Annual Storage Shed Cost </t>
        </r>
      </text>
    </comment>
    <comment ref="A50" authorId="0" shapeId="0" xr:uid="{00000000-0006-0000-0100-000008000000}">
      <text>
        <r>
          <rPr>
            <sz val="9"/>
            <color indexed="81"/>
            <rFont val="Tahoma"/>
            <family val="2"/>
          </rPr>
          <t>Breakeven % Hay Value Loss = ((Total Annual Storage Cost $ per ton x 100) / Value of Hay $ per ton) / 100</t>
        </r>
      </text>
    </comment>
  </commentList>
</comments>
</file>

<file path=xl/sharedStrings.xml><?xml version="1.0" encoding="utf-8"?>
<sst xmlns="http://schemas.openxmlformats.org/spreadsheetml/2006/main" count="100" uniqueCount="64">
  <si>
    <t>Investment rate</t>
  </si>
  <si>
    <t>Insurance cost %</t>
  </si>
  <si>
    <t>Repair rate %</t>
  </si>
  <si>
    <t>Taxes %</t>
  </si>
  <si>
    <t>Depreciation Cost</t>
  </si>
  <si>
    <t>Investment Cost</t>
  </si>
  <si>
    <t>Insurance cost</t>
  </si>
  <si>
    <t>Taxes</t>
  </si>
  <si>
    <t>Other</t>
  </si>
  <si>
    <t>Input section:</t>
  </si>
  <si>
    <t>Annual Cost</t>
  </si>
  <si>
    <t xml:space="preserve">. . . . . . . . . . . . . . . . . . . . . . . . . . . . . . . . . . . . . . . . . . . . . . . . . . . . . . . . . . . </t>
  </si>
  <si>
    <t>Printed:</t>
  </si>
  <si>
    <r>
      <t xml:space="preserve">*** Enter changes to </t>
    </r>
    <r>
      <rPr>
        <b/>
        <sz val="9"/>
        <color indexed="12"/>
        <rFont val="Arial"/>
        <family val="2"/>
      </rPr>
      <t xml:space="preserve">BLUE </t>
    </r>
    <r>
      <rPr>
        <sz val="9"/>
        <rFont val="Arial"/>
        <family val="2"/>
      </rPr>
      <t>values only ***</t>
    </r>
  </si>
  <si>
    <t>Hay Storage Shed Cost Calculator</t>
  </si>
  <si>
    <t>Hay Shed Size - width</t>
  </si>
  <si>
    <t>feet</t>
  </si>
  <si>
    <t>Hay Shed Size - length</t>
  </si>
  <si>
    <t>Hay Shed Size - height</t>
  </si>
  <si>
    <t>Shed Construction Cost</t>
  </si>
  <si>
    <t>Total Capital Cost per Ton</t>
  </si>
  <si>
    <t>Useful Shed Lifespan (years)</t>
  </si>
  <si>
    <t>Ending Salvage Value</t>
  </si>
  <si>
    <t>Ending Salvage Value (% of original)</t>
  </si>
  <si>
    <t>ton square bale capacity</t>
  </si>
  <si>
    <t>Total Cost Per Year</t>
  </si>
  <si>
    <t>Value of Hay ($ per ton)</t>
  </si>
  <si>
    <t xml:space="preserve">Hay value loss - unprotected storage </t>
  </si>
  <si>
    <t>feet              =</t>
  </si>
  <si>
    <t xml:space="preserve">Value of Hay </t>
  </si>
  <si>
    <t>Hay Storage Shed Cost Calculations:</t>
  </si>
  <si>
    <t>Hay Value Loss vs Storage Shed Cost</t>
  </si>
  <si>
    <t>Low</t>
  </si>
  <si>
    <t>Medium</t>
  </si>
  <si>
    <t>High</t>
  </si>
  <si>
    <t>Repair Cost</t>
  </si>
  <si>
    <t>Crushed Rock Base Cost</t>
  </si>
  <si>
    <t>Total Capital Cost</t>
  </si>
  <si>
    <t xml:space="preserve">            =</t>
  </si>
  <si>
    <t>Breakeven Hay Value ($ per ton)</t>
  </si>
  <si>
    <t>Total Annual Cost ($ Per Ton)</t>
  </si>
  <si>
    <t>per year</t>
  </si>
  <si>
    <t>Hay Storage Shed Cost Planner</t>
  </si>
  <si>
    <t>Hay Storage Tarp Cost Planner</t>
  </si>
  <si>
    <t>Hay Tarp Size - width</t>
  </si>
  <si>
    <t>Hay Tarp Size - length</t>
  </si>
  <si>
    <t>Bale Stack Height</t>
  </si>
  <si>
    <t>Hay Tarp overhang length</t>
  </si>
  <si>
    <t>cubic feet of hay</t>
  </si>
  <si>
    <t xml:space="preserve">                    =</t>
  </si>
  <si>
    <t>tons of hay</t>
  </si>
  <si>
    <t>Tarp Cost</t>
  </si>
  <si>
    <t>Rope and Weights</t>
  </si>
  <si>
    <t>Installation Labour</t>
  </si>
  <si>
    <t>Labour Rate ($ per hour)</t>
  </si>
  <si>
    <t>Useful Tarp Lifespan (years)</t>
  </si>
  <si>
    <t>Hay Tarp Cost Calculations:</t>
  </si>
  <si>
    <t>Intallation Cost</t>
  </si>
  <si>
    <t xml:space="preserve">Breakeven Hay Value Loss </t>
  </si>
  <si>
    <t>Hay Storage Tarp Cost Calculator</t>
  </si>
  <si>
    <t>Investment rate %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</si>
  <si>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This budget is only a guide and is not intended as an in-depth study of forage storage facility planning.  Interpretation and use of this information is the responsibility of the user.  If you need help with a budget, contact your local Manitoba Agriculture GO Office.</t>
    </r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</si>
  <si>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This budget is only a guide and is not intended as an in-depth study of forage storage facility planning.  Interpretation and use of this information is the responsibility of the user.  If you need help with a budget, contact a Farm Management Specialist.</t>
    </r>
  </si>
  <si>
    <t>July,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</si>
</sst>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&quot;$&quot;#,##0.00_);\(&quot;$&quot;#,##0.00\)"/>
    <numFmt numFmtId="165" formatCode="0.0%"/>
    <numFmt numFmtId="166" formatCode="_-&quot;$&quot;* #,##0_-;\-&quot;$&quot;* #,##0_-;_-&quot;$&quot;* &quot;-&quot;??_-;_-@_-"/>
    <numFmt numFmtId="167" formatCode="&quot;$&quot;#,##0"/>
    <numFmt numFmtId="168" formatCode="&quot;$&quot;#,##0.00"/>
    <numFmt numFmtId="169" formatCode="&quot;$&quot;#,##0.000"/>
    <numFmt numFmtId="170" formatCode="0.0"/>
  </numFmts>
  <fonts count="2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3.5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0"/>
      <name val="Arial"/>
      <family val="2"/>
    </font>
    <font>
      <b/>
      <u/>
      <sz val="10"/>
      <color rgb="FF0000FF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8" fontId="3" fillId="0" borderId="0">
      <alignment vertical="top"/>
    </xf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14" fontId="7" fillId="0" borderId="0" xfId="0" applyNumberFormat="1" applyFont="1" applyAlignment="1">
      <alignment horizontal="right"/>
    </xf>
    <xf numFmtId="0" fontId="19" fillId="0" borderId="0" xfId="0" applyFont="1"/>
    <xf numFmtId="0" fontId="8" fillId="0" borderId="0" xfId="0" applyFont="1" applyAlignment="1">
      <alignment horizontal="left"/>
    </xf>
    <xf numFmtId="0" fontId="12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 vertical="center"/>
    </xf>
    <xf numFmtId="168" fontId="21" fillId="0" borderId="0" xfId="2" applyNumberFormat="1" applyFont="1" applyProtection="1">
      <alignment vertical="top"/>
    </xf>
    <xf numFmtId="0" fontId="11" fillId="0" borderId="0" xfId="0" applyFont="1"/>
    <xf numFmtId="168" fontId="0" fillId="0" borderId="0" xfId="3" applyFont="1">
      <alignment vertical="top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7" fontId="2" fillId="0" borderId="1" xfId="1" applyNumberFormat="1" applyFont="1" applyFill="1" applyBorder="1" applyProtection="1"/>
    <xf numFmtId="167" fontId="5" fillId="0" borderId="1" xfId="1" applyNumberFormat="1" applyFont="1" applyFill="1" applyBorder="1" applyProtection="1"/>
    <xf numFmtId="168" fontId="2" fillId="0" borderId="0" xfId="0" applyNumberFormat="1" applyFont="1"/>
    <xf numFmtId="168" fontId="2" fillId="0" borderId="0" xfId="1" applyNumberFormat="1" applyFont="1" applyFill="1" applyProtection="1"/>
    <xf numFmtId="169" fontId="2" fillId="0" borderId="0" xfId="0" applyNumberFormat="1" applyFont="1"/>
    <xf numFmtId="3" fontId="4" fillId="0" borderId="1" xfId="0" applyNumberFormat="1" applyFont="1" applyBorder="1" applyProtection="1">
      <protection locked="0"/>
    </xf>
    <xf numFmtId="166" fontId="4" fillId="0" borderId="1" xfId="1" applyNumberFormat="1" applyFont="1" applyFill="1" applyBorder="1" applyProtection="1">
      <protection locked="0"/>
    </xf>
    <xf numFmtId="165" fontId="4" fillId="0" borderId="1" xfId="4" applyNumberFormat="1" applyFont="1" applyFill="1" applyBorder="1" applyProtection="1">
      <protection locked="0"/>
    </xf>
    <xf numFmtId="167" fontId="2" fillId="0" borderId="0" xfId="1" applyNumberFormat="1" applyFont="1" applyFill="1" applyBorder="1" applyProtection="1"/>
    <xf numFmtId="167" fontId="5" fillId="0" borderId="0" xfId="1" applyNumberFormat="1" applyFont="1" applyFill="1" applyBorder="1" applyProtection="1"/>
    <xf numFmtId="167" fontId="2" fillId="0" borderId="0" xfId="0" applyNumberFormat="1" applyFont="1"/>
    <xf numFmtId="167" fontId="2" fillId="0" borderId="0" xfId="1" applyNumberFormat="1" applyFont="1" applyFill="1" applyProtection="1"/>
    <xf numFmtId="16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9" fontId="4" fillId="0" borderId="1" xfId="4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167" fontId="2" fillId="0" borderId="2" xfId="1" applyNumberFormat="1" applyFont="1" applyFill="1" applyBorder="1" applyProtection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0" borderId="3" xfId="0" applyFont="1" applyBorder="1" applyAlignment="1">
      <alignment horizontal="center" vertical="top"/>
    </xf>
    <xf numFmtId="166" fontId="2" fillId="0" borderId="3" xfId="0" applyNumberFormat="1" applyFont="1" applyBorder="1" applyAlignment="1">
      <alignment horizontal="center" vertical="top"/>
    </xf>
    <xf numFmtId="168" fontId="2" fillId="0" borderId="1" xfId="1" applyNumberFormat="1" applyFont="1" applyFill="1" applyBorder="1" applyProtection="1"/>
    <xf numFmtId="0" fontId="2" fillId="0" borderId="0" xfId="0" applyFont="1" applyAlignment="1">
      <alignment vertical="top"/>
    </xf>
    <xf numFmtId="168" fontId="2" fillId="0" borderId="2" xfId="1" applyNumberFormat="1" applyFont="1" applyFill="1" applyBorder="1" applyProtection="1"/>
    <xf numFmtId="3" fontId="4" fillId="0" borderId="0" xfId="0" applyNumberFormat="1" applyFont="1"/>
    <xf numFmtId="166" fontId="4" fillId="0" borderId="0" xfId="1" applyNumberFormat="1" applyFont="1" applyFill="1" applyBorder="1" applyProtection="1"/>
    <xf numFmtId="165" fontId="4" fillId="0" borderId="0" xfId="4" applyNumberFormat="1" applyFont="1" applyFill="1" applyBorder="1" applyProtection="1"/>
    <xf numFmtId="9" fontId="4" fillId="0" borderId="0" xfId="4" applyFont="1" applyFill="1" applyBorder="1" applyProtection="1"/>
    <xf numFmtId="0" fontId="4" fillId="0" borderId="0" xfId="0" applyFont="1" applyAlignment="1">
      <alignment horizontal="center"/>
    </xf>
    <xf numFmtId="9" fontId="4" fillId="0" borderId="0" xfId="4" applyFont="1" applyFill="1" applyBorder="1" applyAlignment="1" applyProtection="1">
      <alignment horizontal="center"/>
    </xf>
    <xf numFmtId="10" fontId="4" fillId="0" borderId="1" xfId="4" applyNumberFormat="1" applyFont="1" applyFill="1" applyBorder="1" applyAlignment="1" applyProtection="1">
      <alignment horizontal="center"/>
      <protection locked="0"/>
    </xf>
    <xf numFmtId="166" fontId="4" fillId="0" borderId="1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  <xf numFmtId="3" fontId="4" fillId="0" borderId="1" xfId="0" applyNumberFormat="1" applyFont="1" applyBorder="1" applyAlignment="1" applyProtection="1">
      <alignment horizontal="center"/>
      <protection locked="0"/>
    </xf>
    <xf numFmtId="168" fontId="10" fillId="0" borderId="0" xfId="3" applyFont="1" applyAlignment="1">
      <alignment horizontal="left" vertical="top" wrapText="1"/>
    </xf>
    <xf numFmtId="0" fontId="20" fillId="0" borderId="4" xfId="0" applyFont="1" applyBorder="1"/>
    <xf numFmtId="0" fontId="6" fillId="0" borderId="5" xfId="0" applyFont="1" applyBorder="1"/>
    <xf numFmtId="0" fontId="6" fillId="0" borderId="0" xfId="0" applyFont="1"/>
    <xf numFmtId="170" fontId="6" fillId="0" borderId="0" xfId="0" applyNumberFormat="1" applyFont="1"/>
    <xf numFmtId="168" fontId="6" fillId="0" borderId="0" xfId="0" applyNumberFormat="1" applyFont="1"/>
    <xf numFmtId="0" fontId="20" fillId="0" borderId="4" xfId="0" applyFont="1" applyBorder="1" applyAlignment="1">
      <alignment horizontal="left" vertical="center"/>
    </xf>
    <xf numFmtId="0" fontId="6" fillId="0" borderId="4" xfId="0" applyFont="1" applyBorder="1"/>
    <xf numFmtId="0" fontId="22" fillId="0" borderId="0" xfId="0" applyFont="1" applyAlignment="1">
      <alignment horizontal="left" vertical="top"/>
    </xf>
    <xf numFmtId="0" fontId="20" fillId="0" borderId="5" xfId="0" applyFont="1" applyBorder="1" applyAlignment="1">
      <alignment horizontal="right"/>
    </xf>
    <xf numFmtId="0" fontId="6" fillId="0" borderId="0" xfId="0" applyFont="1" applyAlignment="1">
      <alignment horizontal="right"/>
    </xf>
    <xf numFmtId="168" fontId="6" fillId="0" borderId="0" xfId="3" applyFont="1">
      <alignment vertical="top"/>
    </xf>
    <xf numFmtId="17" fontId="20" fillId="0" borderId="5" xfId="0" applyNumberFormat="1" applyFont="1" applyBorder="1" applyAlignment="1">
      <alignment horizontal="right"/>
    </xf>
    <xf numFmtId="168" fontId="6" fillId="0" borderId="0" xfId="3" applyFont="1" applyAlignment="1">
      <alignment horizontal="left" vertical="top" wrapText="1"/>
    </xf>
    <xf numFmtId="168" fontId="10" fillId="0" borderId="0" xfId="3" applyFont="1" applyAlignment="1">
      <alignment horizontal="left" vertical="top" wrapText="1"/>
    </xf>
    <xf numFmtId="0" fontId="23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68" fontId="21" fillId="0" borderId="0" xfId="2" applyNumberFormat="1" applyFont="1" applyFill="1" applyAlignment="1" applyProtection="1">
      <alignment horizontal="left" vertical="top"/>
    </xf>
  </cellXfs>
  <cellStyles count="5">
    <cellStyle name="Currency" xfId="1" builtinId="4"/>
    <cellStyle name="Hyperlink" xfId="2" builtinId="8"/>
    <cellStyle name="Normal" xfId="0" builtinId="0"/>
    <cellStyle name="Normal_Farrow-Wean 500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gov.mb.ca/agriculture/farm-management/farm-business-management-contacts.htm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gov.mb.ca/agriculture/farm-management/farm-business-management-contacts.htm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0</xdr:row>
      <xdr:rowOff>171450</xdr:rowOff>
    </xdr:from>
    <xdr:to>
      <xdr:col>7</xdr:col>
      <xdr:colOff>361951</xdr:colOff>
      <xdr:row>1</xdr:row>
      <xdr:rowOff>171450</xdr:rowOff>
    </xdr:to>
    <xdr:pic>
      <xdr:nvPicPr>
        <xdr:cNvPr id="1243" name="Picture 2" descr="GovMB_Logo_blk10.jpg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1" y="171450"/>
          <a:ext cx="19050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1428750</xdr:colOff>
      <xdr:row>57</xdr:row>
      <xdr:rowOff>66675</xdr:rowOff>
    </xdr:from>
    <xdr:to>
      <xdr:col>5</xdr:col>
      <xdr:colOff>133350</xdr:colOff>
      <xdr:row>61</xdr:row>
      <xdr:rowOff>83101</xdr:rowOff>
    </xdr:to>
    <xdr:pic>
      <xdr:nvPicPr>
        <xdr:cNvPr id="5" name="Picture 4">
          <a:hlinkClick xmlns:r="http://schemas.openxmlformats.org/officeDocument/2006/relationships" r:id="rId2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11144250"/>
          <a:ext cx="3838575" cy="854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171450</xdr:rowOff>
    </xdr:from>
    <xdr:to>
      <xdr:col>7</xdr:col>
      <xdr:colOff>361950</xdr:colOff>
      <xdr:row>1</xdr:row>
      <xdr:rowOff>171450</xdr:rowOff>
    </xdr:to>
    <xdr:pic>
      <xdr:nvPicPr>
        <xdr:cNvPr id="2168" name="Picture 2" descr="GovMB_Logo_blk10.jpg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171450"/>
          <a:ext cx="1581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1343025</xdr:colOff>
      <xdr:row>56</xdr:row>
      <xdr:rowOff>85725</xdr:rowOff>
    </xdr:from>
    <xdr:to>
      <xdr:col>5</xdr:col>
      <xdr:colOff>314325</xdr:colOff>
      <xdr:row>60</xdr:row>
      <xdr:rowOff>140251</xdr:rowOff>
    </xdr:to>
    <xdr:pic>
      <xdr:nvPicPr>
        <xdr:cNvPr id="5" name="Picture 4">
          <a:hlinkClick xmlns:r="http://schemas.openxmlformats.org/officeDocument/2006/relationships" r:id="rId2" tooltip="Click here for a list of Farm Management contacts.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0953750"/>
          <a:ext cx="3838575" cy="854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8"/>
  <sheetViews>
    <sheetView tabSelected="1" zoomScaleNormal="100" workbookViewId="0"/>
  </sheetViews>
  <sheetFormatPr defaultColWidth="9.109375" defaultRowHeight="15" x14ac:dyDescent="0.25"/>
  <cols>
    <col min="1" max="1" width="6.109375" style="1" customWidth="1"/>
    <col min="2" max="2" width="26.6640625" style="1" customWidth="1"/>
    <col min="3" max="3" width="15.44140625" style="1" customWidth="1"/>
    <col min="4" max="4" width="19.44140625" style="1" customWidth="1"/>
    <col min="5" max="6" width="15.44140625" style="1" customWidth="1"/>
    <col min="7" max="16384" width="9.109375" style="1"/>
  </cols>
  <sheetData>
    <row r="1" spans="1:8" customFormat="1" ht="27" customHeight="1" x14ac:dyDescent="0.25">
      <c r="A1" s="2"/>
      <c r="B1" s="2"/>
      <c r="C1" s="3"/>
      <c r="D1" s="3"/>
      <c r="E1" s="3"/>
      <c r="F1" s="3"/>
    </row>
    <row r="2" spans="1:8" customFormat="1" ht="27.6" x14ac:dyDescent="0.45">
      <c r="A2" s="4" t="s">
        <v>11</v>
      </c>
      <c r="B2" s="2"/>
      <c r="C2" s="3"/>
      <c r="D2" s="3"/>
      <c r="E2" s="3"/>
      <c r="F2" s="3"/>
    </row>
    <row r="3" spans="1:8" customFormat="1" ht="17.399999999999999" x14ac:dyDescent="0.3">
      <c r="A3" s="5" t="s">
        <v>42</v>
      </c>
      <c r="B3" s="2"/>
      <c r="C3" s="3"/>
      <c r="D3" s="3"/>
      <c r="G3" s="6" t="s">
        <v>12</v>
      </c>
      <c r="H3" s="7">
        <f ca="1">TODAY()</f>
        <v>45503</v>
      </c>
    </row>
    <row r="4" spans="1:8" customFormat="1" ht="7.5" customHeight="1" x14ac:dyDescent="0.3">
      <c r="A4" s="8"/>
      <c r="B4" s="2"/>
      <c r="C4" s="3"/>
      <c r="D4" s="3"/>
      <c r="G4" s="6"/>
      <c r="H4" s="7"/>
    </row>
    <row r="5" spans="1:8" x14ac:dyDescent="0.25">
      <c r="A5" s="9" t="s">
        <v>13</v>
      </c>
    </row>
    <row r="6" spans="1:8" ht="15.6" x14ac:dyDescent="0.3">
      <c r="A6" s="71" t="s">
        <v>14</v>
      </c>
      <c r="B6" s="71"/>
      <c r="C6" s="71"/>
      <c r="D6" s="71"/>
      <c r="E6" s="71"/>
      <c r="F6" s="71"/>
      <c r="G6" s="71"/>
      <c r="H6" s="71"/>
    </row>
    <row r="7" spans="1:8" ht="15.6" x14ac:dyDescent="0.3">
      <c r="A7" s="17" t="s">
        <v>9</v>
      </c>
      <c r="E7" s="17"/>
    </row>
    <row r="8" spans="1:8" ht="15.6" x14ac:dyDescent="0.3">
      <c r="B8" s="18" t="s">
        <v>15</v>
      </c>
      <c r="C8" s="26">
        <v>80</v>
      </c>
      <c r="D8" s="1" t="s">
        <v>16</v>
      </c>
      <c r="F8" s="19"/>
    </row>
    <row r="9" spans="1:8" ht="15.6" x14ac:dyDescent="0.3">
      <c r="B9" s="18" t="s">
        <v>17</v>
      </c>
      <c r="C9" s="26">
        <v>200</v>
      </c>
      <c r="D9" s="1" t="s">
        <v>16</v>
      </c>
      <c r="F9" s="19"/>
    </row>
    <row r="10" spans="1:8" ht="15.6" x14ac:dyDescent="0.3">
      <c r="B10" s="18" t="s">
        <v>18</v>
      </c>
      <c r="C10" s="26">
        <v>20</v>
      </c>
      <c r="D10" s="1" t="s">
        <v>28</v>
      </c>
      <c r="E10" s="34">
        <f>SUM((C8*C9*C10)/300)</f>
        <v>1066.6666666666667</v>
      </c>
      <c r="F10" s="18" t="s">
        <v>24</v>
      </c>
    </row>
    <row r="11" spans="1:8" ht="7.5" customHeight="1" x14ac:dyDescent="0.3">
      <c r="B11" s="18"/>
      <c r="C11" s="46"/>
      <c r="F11" s="19"/>
    </row>
    <row r="12" spans="1:8" ht="15.6" x14ac:dyDescent="0.3">
      <c r="B12" s="1" t="s">
        <v>19</v>
      </c>
      <c r="C12" s="27">
        <v>225000</v>
      </c>
      <c r="D12" s="20"/>
    </row>
    <row r="13" spans="1:8" ht="15.6" x14ac:dyDescent="0.3">
      <c r="B13" s="1" t="s">
        <v>36</v>
      </c>
      <c r="C13" s="27">
        <v>50000</v>
      </c>
      <c r="D13" s="19"/>
    </row>
    <row r="14" spans="1:8" ht="15.6" x14ac:dyDescent="0.3">
      <c r="B14" s="19" t="s">
        <v>37</v>
      </c>
      <c r="C14" s="21">
        <f>SUM(C12+C13)</f>
        <v>275000</v>
      </c>
      <c r="D14" s="1" t="s">
        <v>38</v>
      </c>
      <c r="E14" s="21">
        <f>SUM(C14/E10)</f>
        <v>257.8125</v>
      </c>
      <c r="F14" s="1" t="s">
        <v>20</v>
      </c>
    </row>
    <row r="15" spans="1:8" ht="7.5" customHeight="1" x14ac:dyDescent="0.3">
      <c r="C15" s="47"/>
      <c r="D15" s="19"/>
      <c r="E15" s="29"/>
    </row>
    <row r="16" spans="1:8" ht="15.6" x14ac:dyDescent="0.3">
      <c r="B16" s="1" t="s">
        <v>27</v>
      </c>
      <c r="D16" s="28">
        <v>7.0000000000000007E-2</v>
      </c>
      <c r="E16" s="1" t="s">
        <v>41</v>
      </c>
    </row>
    <row r="17" spans="1:6" ht="15.75" customHeight="1" x14ac:dyDescent="0.3">
      <c r="E17" s="48"/>
    </row>
    <row r="18" spans="1:6" ht="15.6" x14ac:dyDescent="0.3">
      <c r="D18" s="39" t="s">
        <v>32</v>
      </c>
      <c r="E18" s="39" t="s">
        <v>33</v>
      </c>
      <c r="F18" s="39" t="s">
        <v>34</v>
      </c>
    </row>
    <row r="19" spans="1:6" ht="15.6" x14ac:dyDescent="0.3">
      <c r="B19" s="1" t="s">
        <v>26</v>
      </c>
      <c r="D19" s="27">
        <v>100</v>
      </c>
      <c r="E19" s="27">
        <v>120</v>
      </c>
      <c r="F19" s="27">
        <v>200</v>
      </c>
    </row>
    <row r="20" spans="1:6" ht="7.5" customHeight="1" x14ac:dyDescent="0.3">
      <c r="C20" s="47"/>
      <c r="D20" s="19"/>
      <c r="E20" s="29"/>
    </row>
    <row r="21" spans="1:6" x14ac:dyDescent="0.25">
      <c r="B21" s="20" t="s">
        <v>60</v>
      </c>
      <c r="C21" s="20" t="s">
        <v>2</v>
      </c>
      <c r="D21" s="54" t="s">
        <v>1</v>
      </c>
      <c r="E21" s="20" t="s">
        <v>3</v>
      </c>
      <c r="F21" s="20" t="s">
        <v>8</v>
      </c>
    </row>
    <row r="22" spans="1:6" ht="15.6" x14ac:dyDescent="0.3">
      <c r="B22" s="52">
        <v>0.04</v>
      </c>
      <c r="C22" s="52">
        <v>2.5000000000000001E-3</v>
      </c>
      <c r="D22" s="52">
        <v>5.0000000000000001E-3</v>
      </c>
      <c r="E22" s="52">
        <v>5.0000000000000001E-3</v>
      </c>
      <c r="F22" s="53">
        <v>0</v>
      </c>
    </row>
    <row r="23" spans="1:6" ht="15.6" x14ac:dyDescent="0.3">
      <c r="D23" s="47"/>
    </row>
    <row r="24" spans="1:6" ht="15.6" x14ac:dyDescent="0.3">
      <c r="B24" s="1" t="s">
        <v>21</v>
      </c>
      <c r="D24" s="35">
        <v>20</v>
      </c>
      <c r="E24" s="35">
        <v>25</v>
      </c>
      <c r="F24" s="35">
        <v>30</v>
      </c>
    </row>
    <row r="25" spans="1:6" ht="15.6" x14ac:dyDescent="0.3">
      <c r="B25" s="1" t="s">
        <v>23</v>
      </c>
      <c r="D25" s="36">
        <v>0.1</v>
      </c>
      <c r="E25" s="36">
        <v>0.05</v>
      </c>
      <c r="F25" s="36">
        <v>0</v>
      </c>
    </row>
    <row r="26" spans="1:6" ht="15.6" x14ac:dyDescent="0.3">
      <c r="B26" s="1" t="s">
        <v>22</v>
      </c>
      <c r="C26" s="49"/>
      <c r="D26" s="22">
        <f>$C$14*D25</f>
        <v>27500</v>
      </c>
      <c r="E26" s="22">
        <f>$C$14*E25</f>
        <v>13750</v>
      </c>
      <c r="F26" s="22">
        <f>$C$14*F25</f>
        <v>0</v>
      </c>
    </row>
    <row r="27" spans="1:6" ht="15.6" x14ac:dyDescent="0.3">
      <c r="C27" s="49"/>
      <c r="D27" s="30"/>
    </row>
    <row r="28" spans="1:6" ht="15.75" customHeight="1" thickBot="1" x14ac:dyDescent="0.3">
      <c r="D28" s="72" t="s">
        <v>10</v>
      </c>
      <c r="E28" s="72"/>
      <c r="F28" s="72"/>
    </row>
    <row r="29" spans="1:6" ht="16.2" thickBot="1" x14ac:dyDescent="0.3">
      <c r="A29" s="74" t="s">
        <v>30</v>
      </c>
      <c r="B29" s="74"/>
      <c r="C29" s="74"/>
      <c r="D29" s="41" t="str">
        <f>D24&amp;" Years"</f>
        <v>20 Years</v>
      </c>
      <c r="E29" s="41" t="str">
        <f>E24&amp;" Years"</f>
        <v>25 Years</v>
      </c>
      <c r="F29" s="41" t="str">
        <f>F24&amp;" Years"</f>
        <v>30 Years</v>
      </c>
    </row>
    <row r="30" spans="1:6" ht="15.6" x14ac:dyDescent="0.3">
      <c r="B30" s="1" t="s">
        <v>4</v>
      </c>
      <c r="D30" s="31">
        <f>SUM($C$14-D26)/D24</f>
        <v>12375</v>
      </c>
      <c r="E30" s="31">
        <f>SUM($C$14-E26)/E24</f>
        <v>10450</v>
      </c>
      <c r="F30" s="31">
        <f>SUM($C$14-F26)/F24</f>
        <v>9166.6666666666661</v>
      </c>
    </row>
    <row r="31" spans="1:6" ht="15.6" x14ac:dyDescent="0.3">
      <c r="B31" s="1" t="s">
        <v>5</v>
      </c>
      <c r="D31" s="32">
        <f>SUM(($C$14+D26)/2)*$B$22</f>
        <v>6050</v>
      </c>
      <c r="E31" s="32">
        <f>SUM(($C$14+E26)/2)*$B$22</f>
        <v>5775</v>
      </c>
      <c r="F31" s="32">
        <f>SUM(($C$14+F26)/2)*$B$22</f>
        <v>5500</v>
      </c>
    </row>
    <row r="32" spans="1:6" ht="15.6" x14ac:dyDescent="0.3">
      <c r="B32" s="1" t="s">
        <v>35</v>
      </c>
      <c r="D32" s="31">
        <f>$C$14*$C$22</f>
        <v>687.5</v>
      </c>
      <c r="E32" s="31">
        <f>$C$14*$C$22</f>
        <v>687.5</v>
      </c>
      <c r="F32" s="31">
        <f>$C$14*$C$22</f>
        <v>687.5</v>
      </c>
    </row>
    <row r="33" spans="1:6" ht="15.6" x14ac:dyDescent="0.3">
      <c r="B33" s="1" t="s">
        <v>6</v>
      </c>
      <c r="D33" s="31">
        <f>$C$14*$D$22</f>
        <v>1375</v>
      </c>
      <c r="E33" s="31">
        <f>$C$14*$D$22</f>
        <v>1375</v>
      </c>
      <c r="F33" s="31">
        <f>$C$14*$D$22</f>
        <v>1375</v>
      </c>
    </row>
    <row r="34" spans="1:6" ht="15.6" x14ac:dyDescent="0.3">
      <c r="B34" s="1" t="s">
        <v>7</v>
      </c>
      <c r="D34" s="31">
        <f>$C$14*$E$22</f>
        <v>1375</v>
      </c>
      <c r="E34" s="31">
        <f>$C$14*$E$22</f>
        <v>1375</v>
      </c>
      <c r="F34" s="31">
        <f>$C$14*$E$22</f>
        <v>1375</v>
      </c>
    </row>
    <row r="35" spans="1:6" ht="15.75" customHeight="1" thickBot="1" x14ac:dyDescent="0.35">
      <c r="B35" s="1" t="s">
        <v>8</v>
      </c>
      <c r="D35" s="38">
        <f>$F$22</f>
        <v>0</v>
      </c>
      <c r="E35" s="38">
        <f>$F$22</f>
        <v>0</v>
      </c>
      <c r="F35" s="38">
        <f>$F$22</f>
        <v>0</v>
      </c>
    </row>
    <row r="36" spans="1:6" ht="15.6" x14ac:dyDescent="0.3">
      <c r="A36" s="73" t="s">
        <v>25</v>
      </c>
      <c r="B36" s="73"/>
      <c r="C36" s="73"/>
      <c r="D36" s="31">
        <f>SUM(D30:D35)</f>
        <v>21862.5</v>
      </c>
      <c r="E36" s="31">
        <f>SUM(E30:E35)</f>
        <v>19662.5</v>
      </c>
      <c r="F36" s="31">
        <f>SUM(F30:F35)</f>
        <v>18104.166666666664</v>
      </c>
    </row>
    <row r="37" spans="1:6" ht="15.6" x14ac:dyDescent="0.3">
      <c r="A37" s="73" t="s">
        <v>40</v>
      </c>
      <c r="B37" s="73"/>
      <c r="C37" s="73"/>
      <c r="D37" s="23">
        <f>SUM(D36/$E$10)</f>
        <v>20.49609375</v>
      </c>
      <c r="E37" s="23">
        <f>SUM(E36/$E$10)</f>
        <v>18.43359375</v>
      </c>
      <c r="F37" s="23">
        <f>SUM(F36/$E$10)</f>
        <v>16.972656249999996</v>
      </c>
    </row>
    <row r="38" spans="1:6" ht="7.5" customHeight="1" x14ac:dyDescent="0.3">
      <c r="A38" s="17"/>
      <c r="D38" s="23"/>
      <c r="E38" s="23"/>
      <c r="F38" s="23"/>
    </row>
    <row r="39" spans="1:6" ht="15.6" x14ac:dyDescent="0.3">
      <c r="A39" s="73" t="s">
        <v>39</v>
      </c>
      <c r="B39" s="73"/>
      <c r="C39" s="73"/>
      <c r="D39" s="33">
        <f>SUM(D37/$D$16)</f>
        <v>292.80133928571428</v>
      </c>
      <c r="E39" s="33">
        <f>SUM(E37/$D$16)</f>
        <v>263.33705357142856</v>
      </c>
      <c r="F39" s="33">
        <f>SUM(F37/$D$16)</f>
        <v>242.46651785714278</v>
      </c>
    </row>
    <row r="40" spans="1:6" ht="15" customHeight="1" x14ac:dyDescent="0.3">
      <c r="A40" s="17"/>
      <c r="D40" s="23"/>
      <c r="E40" s="23"/>
      <c r="F40" s="23"/>
    </row>
    <row r="41" spans="1:6" ht="16.2" thickBot="1" x14ac:dyDescent="0.35">
      <c r="A41" s="17"/>
      <c r="D41" s="72" t="s">
        <v>29</v>
      </c>
      <c r="E41" s="72"/>
      <c r="F41" s="72"/>
    </row>
    <row r="42" spans="1:6" ht="16.2" thickBot="1" x14ac:dyDescent="0.35">
      <c r="A42" s="73" t="s">
        <v>26</v>
      </c>
      <c r="B42" s="73"/>
      <c r="C42" s="73"/>
      <c r="D42" s="42">
        <f>D19</f>
        <v>100</v>
      </c>
      <c r="E42" s="42">
        <f>E19</f>
        <v>120</v>
      </c>
      <c r="F42" s="42">
        <f>F19</f>
        <v>200</v>
      </c>
    </row>
    <row r="43" spans="1:6" ht="15.6" x14ac:dyDescent="0.3">
      <c r="A43" s="73" t="str">
        <f>"$ Value loss per ton @ "&amp;D16*100&amp;" % loss/year"</f>
        <v>$ Value loss per ton @ 7 % loss/year</v>
      </c>
      <c r="B43" s="73"/>
      <c r="C43" s="73"/>
      <c r="D43" s="23">
        <f>SUM(D19*$D$16)</f>
        <v>7.0000000000000009</v>
      </c>
      <c r="E43" s="23">
        <f>SUM(E19*$D$16)</f>
        <v>8.4</v>
      </c>
      <c r="F43" s="23">
        <f>SUM(F19*$D$16)</f>
        <v>14.000000000000002</v>
      </c>
    </row>
    <row r="44" spans="1:6" ht="15.6" x14ac:dyDescent="0.3">
      <c r="A44" s="74" t="s">
        <v>31</v>
      </c>
      <c r="B44" s="74"/>
      <c r="C44" s="74"/>
      <c r="D44" s="23"/>
      <c r="E44" s="23"/>
      <c r="F44" s="23"/>
    </row>
    <row r="45" spans="1:6" ht="15.6" x14ac:dyDescent="0.3">
      <c r="A45" s="17"/>
      <c r="B45" s="1" t="str">
        <f>"Profit or Loss $ per ton ("&amp;D24&amp;" year shed life)"</f>
        <v>Profit or Loss $ per ton (20 year shed life)</v>
      </c>
      <c r="D45" s="33">
        <f>SUM($D$43-D37)</f>
        <v>-13.49609375</v>
      </c>
      <c r="E45" s="33">
        <f>SUM($E$43-D37)</f>
        <v>-12.09609375</v>
      </c>
      <c r="F45" s="33">
        <f>SUM($F$43-D37)</f>
        <v>-6.4960937499999982</v>
      </c>
    </row>
    <row r="46" spans="1:6" ht="15.6" x14ac:dyDescent="0.3">
      <c r="A46" s="17"/>
      <c r="B46" s="1" t="str">
        <f>"Profit or Loss $ per ton ("&amp;E24&amp;" year shed life)"</f>
        <v>Profit or Loss $ per ton (25 year shed life)</v>
      </c>
      <c r="D46" s="33">
        <f>SUM($D$43-E37)</f>
        <v>-11.43359375</v>
      </c>
      <c r="E46" s="33">
        <f>SUM($E$43-E37)</f>
        <v>-10.03359375</v>
      </c>
      <c r="F46" s="33">
        <f>SUM($F$43-E37)</f>
        <v>-4.4335937499999982</v>
      </c>
    </row>
    <row r="47" spans="1:6" ht="15.6" x14ac:dyDescent="0.3">
      <c r="A47" s="17"/>
      <c r="B47" s="1" t="str">
        <f>"Profit or Loss $ per ton ("&amp;F24&amp;" year shed life)"</f>
        <v>Profit or Loss $ per ton (30 year shed life)</v>
      </c>
      <c r="D47" s="33">
        <f>SUM($D$43-F37)</f>
        <v>-9.9726562499999964</v>
      </c>
      <c r="E47" s="33">
        <f>SUM($E$43-F37)</f>
        <v>-8.5726562499999961</v>
      </c>
      <c r="F47" s="33">
        <f>SUM($F$43-F37)</f>
        <v>-2.9726562499999947</v>
      </c>
    </row>
    <row r="48" spans="1:6" ht="7.5" customHeight="1" x14ac:dyDescent="0.3">
      <c r="A48" s="17"/>
      <c r="D48" s="33"/>
      <c r="E48" s="33"/>
      <c r="F48" s="33"/>
    </row>
    <row r="49" spans="1:17" ht="15.6" x14ac:dyDescent="0.3">
      <c r="A49" s="73" t="s">
        <v>58</v>
      </c>
      <c r="B49" s="73"/>
      <c r="C49" s="73"/>
    </row>
    <row r="50" spans="1:17" ht="15.6" x14ac:dyDescent="0.3">
      <c r="A50" s="17"/>
      <c r="B50" s="1" t="str">
        <f>"% Loss per ton ("&amp;D24&amp;" year shed life)"</f>
        <v>% Loss per ton (20 year shed life)</v>
      </c>
      <c r="D50" s="40">
        <f>SUM((D37*100)/D42)/100</f>
        <v>0.2049609375</v>
      </c>
      <c r="E50" s="40">
        <f>SUM((D37*100)/E42)/100</f>
        <v>0.17080078125000001</v>
      </c>
      <c r="F50" s="40">
        <f>SUM((D37*100)/F42)/100</f>
        <v>0.10248046875</v>
      </c>
    </row>
    <row r="51" spans="1:17" ht="15.6" x14ac:dyDescent="0.3">
      <c r="A51" s="17"/>
      <c r="B51" s="1" t="str">
        <f>"% Loss per ton ("&amp;E24&amp;" year shed life)"</f>
        <v>% Loss per ton (25 year shed life)</v>
      </c>
      <c r="D51" s="40">
        <f>SUM((E37*100)/D42)/100</f>
        <v>0.18433593749999999</v>
      </c>
      <c r="E51" s="40">
        <f>SUM((E37*100)/E42)/100</f>
        <v>0.15361328125000001</v>
      </c>
      <c r="F51" s="40">
        <f>SUM((E37*100)/F42)/100</f>
        <v>9.2167968749999996E-2</v>
      </c>
    </row>
    <row r="52" spans="1:17" ht="15.6" x14ac:dyDescent="0.3">
      <c r="A52" s="17"/>
      <c r="B52" s="1" t="str">
        <f>"% Loss per ton ("&amp;F24&amp;" year shed life)"</f>
        <v>% Loss per ton (30 year shed life)</v>
      </c>
      <c r="D52" s="40">
        <f>SUM((F37*100)/D42)/100</f>
        <v>0.16972656249999996</v>
      </c>
      <c r="E52" s="40">
        <f>SUM((F37*100)/E42)/100</f>
        <v>0.14143880208333331</v>
      </c>
      <c r="F52" s="40">
        <f>SUM((F37*100)/F42)/100</f>
        <v>8.4863281249999978E-2</v>
      </c>
    </row>
    <row r="53" spans="1:17" ht="15.6" x14ac:dyDescent="0.3">
      <c r="F53" s="25"/>
    </row>
    <row r="54" spans="1:17" s="10" customFormat="1" ht="15" customHeight="1" x14ac:dyDescent="0.3">
      <c r="A54" s="69" t="s">
        <v>62</v>
      </c>
      <c r="B54" s="70"/>
      <c r="C54" s="70"/>
      <c r="D54" s="70"/>
      <c r="E54" s="70"/>
      <c r="F54" s="70"/>
      <c r="G54" s="70"/>
      <c r="H54" s="70"/>
    </row>
    <row r="55" spans="1:17" s="10" customFormat="1" ht="15" customHeight="1" x14ac:dyDescent="0.3">
      <c r="A55" s="70"/>
      <c r="B55" s="70"/>
      <c r="C55" s="70"/>
      <c r="D55" s="70"/>
      <c r="E55" s="70"/>
      <c r="F55" s="70"/>
      <c r="G55" s="70"/>
      <c r="H55" s="70"/>
    </row>
    <row r="56" spans="1:17" s="10" customFormat="1" ht="15" customHeight="1" x14ac:dyDescent="0.3">
      <c r="A56" s="56"/>
      <c r="B56" s="56"/>
      <c r="C56" s="56"/>
      <c r="D56" s="56"/>
      <c r="E56" s="56"/>
      <c r="F56" s="56"/>
      <c r="G56" s="56"/>
      <c r="H56" s="56"/>
    </row>
    <row r="57" spans="1:17" s="59" customFormat="1" ht="18" customHeight="1" x14ac:dyDescent="0.25">
      <c r="A57" s="11"/>
      <c r="B57" s="11"/>
      <c r="C57" s="11"/>
      <c r="D57" s="11"/>
      <c r="E57" s="12"/>
      <c r="F57" s="58"/>
      <c r="G57" s="58"/>
      <c r="H57" s="68" t="s">
        <v>63</v>
      </c>
      <c r="J57" s="12"/>
      <c r="K57" s="66"/>
      <c r="L57" s="67"/>
      <c r="O57" s="60"/>
      <c r="P57" s="61"/>
      <c r="Q57" s="61"/>
    </row>
    <row r="58" spans="1:17" s="59" customFormat="1" ht="21" customHeight="1" x14ac:dyDescent="0.25">
      <c r="A58" s="62"/>
      <c r="B58" s="57"/>
      <c r="C58" s="63"/>
      <c r="D58" s="63"/>
      <c r="E58" s="63"/>
      <c r="F58" s="64"/>
      <c r="O58" s="60"/>
      <c r="P58" s="61"/>
      <c r="Q58" s="61"/>
    </row>
  </sheetData>
  <sheetProtection algorithmName="SHA-512" hashValue="q8OS98TTUld6J3EyX1zkAEEkYsClVGbuOwfYaXPLgVHiYY2LzDuYtq2q/RyQskWsrIsErG7zZKZ+GlBbgzw8Bw==" saltValue="a8dRwifBNECWy8I1VhF8rQ==" spinCount="100000" sheet="1" objects="1" scenarios="1"/>
  <mergeCells count="12">
    <mergeCell ref="A54:H55"/>
    <mergeCell ref="A6:H6"/>
    <mergeCell ref="D28:F28"/>
    <mergeCell ref="D41:F41"/>
    <mergeCell ref="A39:C39"/>
    <mergeCell ref="A37:C37"/>
    <mergeCell ref="A36:C36"/>
    <mergeCell ref="A29:C29"/>
    <mergeCell ref="A42:C42"/>
    <mergeCell ref="A43:C43"/>
    <mergeCell ref="A44:C44"/>
    <mergeCell ref="A49:C49"/>
  </mergeCells>
  <phoneticPr fontId="0" type="noConversion"/>
  <pageMargins left="0.74803149606299213" right="0.74803149606299213" top="0.98425196850393704" bottom="0.98425196850393704" header="0.51181102362204722" footer="0.51181102362204722"/>
  <pageSetup scale="68" orientation="portrait" r:id="rId1"/>
  <headerFooter scaleWithDoc="0"/>
  <colBreaks count="1" manualBreakCount="1">
    <brk id="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3"/>
  <sheetViews>
    <sheetView zoomScaleNormal="100" workbookViewId="0">
      <selection activeCell="G22" sqref="G22"/>
    </sheetView>
  </sheetViews>
  <sheetFormatPr defaultColWidth="9.109375" defaultRowHeight="15" x14ac:dyDescent="0.25"/>
  <cols>
    <col min="1" max="1" width="6.109375" style="1" customWidth="1"/>
    <col min="2" max="2" width="26.6640625" style="1" customWidth="1"/>
    <col min="3" max="6" width="15.44140625" style="1" customWidth="1"/>
    <col min="7" max="16384" width="9.109375" style="1"/>
  </cols>
  <sheetData>
    <row r="1" spans="1:8" customFormat="1" ht="27" customHeight="1" x14ac:dyDescent="0.25">
      <c r="A1" s="2"/>
      <c r="B1" s="2"/>
      <c r="C1" s="3"/>
      <c r="D1" s="3"/>
      <c r="E1" s="3"/>
      <c r="F1" s="3"/>
    </row>
    <row r="2" spans="1:8" customFormat="1" ht="27.6" x14ac:dyDescent="0.45">
      <c r="A2" s="4" t="s">
        <v>11</v>
      </c>
      <c r="B2" s="2"/>
      <c r="C2" s="3"/>
      <c r="D2" s="3"/>
      <c r="E2" s="3"/>
      <c r="F2" s="3"/>
    </row>
    <row r="3" spans="1:8" customFormat="1" ht="17.399999999999999" x14ac:dyDescent="0.3">
      <c r="A3" s="5" t="s">
        <v>43</v>
      </c>
      <c r="B3" s="2"/>
      <c r="C3" s="3"/>
      <c r="D3" s="3"/>
      <c r="G3" s="6" t="s">
        <v>12</v>
      </c>
      <c r="H3" s="7">
        <f ca="1">TODAY()</f>
        <v>45503</v>
      </c>
    </row>
    <row r="4" spans="1:8" customFormat="1" ht="7.5" customHeight="1" x14ac:dyDescent="0.3">
      <c r="A4" s="8"/>
      <c r="B4" s="2"/>
      <c r="C4" s="3"/>
      <c r="D4" s="3"/>
      <c r="G4" s="6"/>
      <c r="H4" s="7"/>
    </row>
    <row r="5" spans="1:8" x14ac:dyDescent="0.25">
      <c r="A5" s="9" t="s">
        <v>13</v>
      </c>
    </row>
    <row r="6" spans="1:8" ht="15.6" x14ac:dyDescent="0.3">
      <c r="A6" s="71" t="s">
        <v>59</v>
      </c>
      <c r="B6" s="71"/>
      <c r="C6" s="71"/>
      <c r="D6" s="71"/>
      <c r="E6" s="71"/>
      <c r="F6" s="71"/>
      <c r="G6" s="71"/>
      <c r="H6" s="71"/>
    </row>
    <row r="7" spans="1:8" ht="15.6" x14ac:dyDescent="0.3">
      <c r="A7" s="17" t="s">
        <v>9</v>
      </c>
      <c r="E7" s="17"/>
    </row>
    <row r="8" spans="1:8" ht="15.6" x14ac:dyDescent="0.3">
      <c r="B8" s="18" t="s">
        <v>44</v>
      </c>
      <c r="C8" s="26">
        <v>25</v>
      </c>
      <c r="D8" s="1" t="s">
        <v>16</v>
      </c>
      <c r="F8" s="19"/>
    </row>
    <row r="9" spans="1:8" ht="15.6" x14ac:dyDescent="0.3">
      <c r="B9" s="18" t="s">
        <v>45</v>
      </c>
      <c r="C9" s="26">
        <v>48</v>
      </c>
      <c r="D9" s="1" t="s">
        <v>16</v>
      </c>
      <c r="F9" s="19"/>
    </row>
    <row r="10" spans="1:8" ht="15.6" x14ac:dyDescent="0.3">
      <c r="B10" s="18" t="s">
        <v>47</v>
      </c>
      <c r="C10" s="26">
        <v>3</v>
      </c>
      <c r="D10" s="1" t="s">
        <v>16</v>
      </c>
      <c r="F10" s="19"/>
    </row>
    <row r="11" spans="1:8" ht="15.6" x14ac:dyDescent="0.3">
      <c r="B11" s="18" t="s">
        <v>46</v>
      </c>
      <c r="C11" s="26">
        <v>12</v>
      </c>
      <c r="D11" s="1" t="s">
        <v>28</v>
      </c>
      <c r="E11" s="34">
        <f>SUM((C8*(C9-C10-C10))*C11)</f>
        <v>12600</v>
      </c>
      <c r="F11" s="18" t="s">
        <v>48</v>
      </c>
    </row>
    <row r="12" spans="1:8" ht="15.6" x14ac:dyDescent="0.3">
      <c r="B12" s="18"/>
      <c r="C12" s="46"/>
      <c r="D12" s="1" t="s">
        <v>49</v>
      </c>
      <c r="E12" s="34">
        <f>SUM(E11/300)</f>
        <v>42</v>
      </c>
      <c r="F12" s="18" t="s">
        <v>50</v>
      </c>
    </row>
    <row r="13" spans="1:8" ht="7.5" customHeight="1" x14ac:dyDescent="0.3">
      <c r="B13" s="18"/>
      <c r="C13" s="46"/>
      <c r="F13" s="19"/>
    </row>
    <row r="14" spans="1:8" ht="15.6" x14ac:dyDescent="0.3">
      <c r="B14" s="1" t="s">
        <v>51</v>
      </c>
      <c r="C14" s="27">
        <v>400</v>
      </c>
      <c r="D14" s="20"/>
    </row>
    <row r="15" spans="1:8" ht="15.6" x14ac:dyDescent="0.3">
      <c r="B15" s="1" t="s">
        <v>52</v>
      </c>
      <c r="C15" s="27">
        <v>50</v>
      </c>
      <c r="D15" s="19"/>
    </row>
    <row r="16" spans="1:8" ht="15.6" x14ac:dyDescent="0.3">
      <c r="B16" s="19" t="s">
        <v>37</v>
      </c>
      <c r="C16" s="21">
        <f>SUM(C14+C15)</f>
        <v>450</v>
      </c>
      <c r="D16" s="1" t="s">
        <v>38</v>
      </c>
      <c r="E16" s="43">
        <f>SUM(C16/E12)</f>
        <v>10.714285714285714</v>
      </c>
      <c r="F16" s="1" t="s">
        <v>20</v>
      </c>
    </row>
    <row r="17" spans="1:6" ht="7.5" customHeight="1" x14ac:dyDescent="0.3">
      <c r="C17" s="47"/>
      <c r="D17" s="19"/>
      <c r="E17" s="29"/>
    </row>
    <row r="18" spans="1:6" ht="15.6" x14ac:dyDescent="0.3">
      <c r="B18" s="1" t="s">
        <v>27</v>
      </c>
      <c r="D18" s="28">
        <v>7.0000000000000007E-2</v>
      </c>
      <c r="E18" s="1" t="s">
        <v>41</v>
      </c>
    </row>
    <row r="19" spans="1:6" ht="7.5" customHeight="1" x14ac:dyDescent="0.3">
      <c r="E19" s="48"/>
    </row>
    <row r="20" spans="1:6" ht="15.6" x14ac:dyDescent="0.3">
      <c r="D20" s="39" t="s">
        <v>32</v>
      </c>
      <c r="E20" s="39" t="s">
        <v>33</v>
      </c>
      <c r="F20" s="39" t="s">
        <v>34</v>
      </c>
    </row>
    <row r="21" spans="1:6" ht="15.6" x14ac:dyDescent="0.3">
      <c r="B21" s="1" t="s">
        <v>26</v>
      </c>
      <c r="D21" s="27">
        <v>70</v>
      </c>
      <c r="E21" s="27">
        <v>110</v>
      </c>
      <c r="F21" s="27">
        <v>200</v>
      </c>
    </row>
    <row r="22" spans="1:6" ht="7.5" customHeight="1" x14ac:dyDescent="0.3">
      <c r="C22" s="47"/>
      <c r="D22" s="19"/>
      <c r="E22" s="29"/>
    </row>
    <row r="23" spans="1:6" ht="30" x14ac:dyDescent="0.25">
      <c r="B23" s="54" t="s">
        <v>0</v>
      </c>
      <c r="C23" s="54" t="s">
        <v>2</v>
      </c>
      <c r="D23" s="54" t="s">
        <v>53</v>
      </c>
      <c r="E23" s="54" t="s">
        <v>54</v>
      </c>
      <c r="F23" s="54" t="s">
        <v>8</v>
      </c>
    </row>
    <row r="24" spans="1:6" ht="15.6" x14ac:dyDescent="0.3">
      <c r="B24" s="52">
        <v>0.04</v>
      </c>
      <c r="C24" s="52">
        <v>0.05</v>
      </c>
      <c r="D24" s="55">
        <v>2</v>
      </c>
      <c r="E24" s="53">
        <v>24</v>
      </c>
      <c r="F24" s="53">
        <v>0</v>
      </c>
    </row>
    <row r="25" spans="1:6" ht="15.6" x14ac:dyDescent="0.3">
      <c r="D25" s="47"/>
    </row>
    <row r="26" spans="1:6" ht="15.6" x14ac:dyDescent="0.3">
      <c r="B26" s="1" t="s">
        <v>55</v>
      </c>
      <c r="D26" s="35">
        <v>1</v>
      </c>
      <c r="E26" s="35">
        <v>3</v>
      </c>
      <c r="F26" s="50"/>
    </row>
    <row r="27" spans="1:6" ht="15.6" x14ac:dyDescent="0.3">
      <c r="B27" s="1" t="s">
        <v>23</v>
      </c>
      <c r="D27" s="36">
        <v>0</v>
      </c>
      <c r="E27" s="36">
        <v>0</v>
      </c>
      <c r="F27" s="51"/>
    </row>
    <row r="28" spans="1:6" ht="15.6" x14ac:dyDescent="0.3">
      <c r="B28" s="1" t="s">
        <v>22</v>
      </c>
      <c r="C28" s="49"/>
      <c r="D28" s="22">
        <f>$C$16*D27</f>
        <v>0</v>
      </c>
      <c r="E28" s="22">
        <f>$C$16*E27</f>
        <v>0</v>
      </c>
      <c r="F28" s="30"/>
    </row>
    <row r="29" spans="1:6" ht="15.6" x14ac:dyDescent="0.3">
      <c r="C29" s="49"/>
      <c r="D29" s="30"/>
    </row>
    <row r="30" spans="1:6" ht="7.5" customHeight="1" x14ac:dyDescent="0.25"/>
    <row r="31" spans="1:6" ht="15.75" customHeight="1" thickBot="1" x14ac:dyDescent="0.3">
      <c r="D31" s="72" t="s">
        <v>10</v>
      </c>
      <c r="E31" s="72"/>
      <c r="F31" s="44"/>
    </row>
    <row r="32" spans="1:6" ht="16.2" thickBot="1" x14ac:dyDescent="0.3">
      <c r="A32" s="74" t="s">
        <v>56</v>
      </c>
      <c r="B32" s="74"/>
      <c r="C32" s="74"/>
      <c r="D32" s="41" t="str">
        <f>D26&amp;" Years"</f>
        <v>1 Years</v>
      </c>
      <c r="E32" s="41" t="str">
        <f>E26&amp;" Years"</f>
        <v>3 Years</v>
      </c>
      <c r="F32" s="37"/>
    </row>
    <row r="33" spans="1:6" ht="15.6" x14ac:dyDescent="0.3">
      <c r="B33" s="1" t="s">
        <v>4</v>
      </c>
      <c r="D33" s="23">
        <f>SUM($C$16-D28)/D26</f>
        <v>450</v>
      </c>
      <c r="E33" s="23">
        <f>SUM($C$16-E28)/E26</f>
        <v>150</v>
      </c>
      <c r="F33" s="31"/>
    </row>
    <row r="34" spans="1:6" ht="15.6" x14ac:dyDescent="0.3">
      <c r="B34" s="1" t="s">
        <v>5</v>
      </c>
      <c r="D34" s="24">
        <f>SUM(($C$16+D28)/2)*$B$24</f>
        <v>9</v>
      </c>
      <c r="E34" s="24">
        <f>SUM(($C$16+E28)/2)*$B$24</f>
        <v>9</v>
      </c>
      <c r="F34" s="29"/>
    </row>
    <row r="35" spans="1:6" ht="15.6" x14ac:dyDescent="0.3">
      <c r="B35" s="1" t="s">
        <v>35</v>
      </c>
      <c r="D35" s="23">
        <f>$C$16*$C$24</f>
        <v>22.5</v>
      </c>
      <c r="E35" s="23">
        <f>$C$16*$C$24</f>
        <v>22.5</v>
      </c>
      <c r="F35" s="31"/>
    </row>
    <row r="36" spans="1:6" ht="15.6" x14ac:dyDescent="0.3">
      <c r="B36" s="1" t="s">
        <v>57</v>
      </c>
      <c r="D36" s="23">
        <f>SUM(E24*D24)</f>
        <v>48</v>
      </c>
      <c r="E36" s="23">
        <f>SUM(E24*D24)</f>
        <v>48</v>
      </c>
      <c r="F36" s="31"/>
    </row>
    <row r="37" spans="1:6" ht="15.75" customHeight="1" thickBot="1" x14ac:dyDescent="0.35">
      <c r="B37" s="1" t="s">
        <v>8</v>
      </c>
      <c r="D37" s="45">
        <f>$F$24</f>
        <v>0</v>
      </c>
      <c r="E37" s="45">
        <f>$F$24</f>
        <v>0</v>
      </c>
      <c r="F37" s="29"/>
    </row>
    <row r="38" spans="1:6" ht="15.6" x14ac:dyDescent="0.3">
      <c r="A38" s="73" t="s">
        <v>25</v>
      </c>
      <c r="B38" s="73"/>
      <c r="C38" s="73"/>
      <c r="D38" s="23">
        <f>SUM(D33:D37)</f>
        <v>529.5</v>
      </c>
      <c r="E38" s="23">
        <f>SUM(E33:E37)</f>
        <v>229.5</v>
      </c>
      <c r="F38" s="31"/>
    </row>
    <row r="39" spans="1:6" ht="15.6" x14ac:dyDescent="0.3">
      <c r="A39" s="73" t="s">
        <v>40</v>
      </c>
      <c r="B39" s="73"/>
      <c r="C39" s="73"/>
      <c r="D39" s="23">
        <f>SUM(D38/$E$12)</f>
        <v>12.607142857142858</v>
      </c>
      <c r="E39" s="23">
        <f>SUM(E38/$E$12)</f>
        <v>5.4642857142857144</v>
      </c>
      <c r="F39" s="23"/>
    </row>
    <row r="40" spans="1:6" ht="7.5" customHeight="1" x14ac:dyDescent="0.3">
      <c r="A40" s="17"/>
      <c r="D40" s="23"/>
      <c r="E40" s="23"/>
      <c r="F40" s="23"/>
    </row>
    <row r="41" spans="1:6" ht="15.6" x14ac:dyDescent="0.3">
      <c r="A41" s="73" t="s">
        <v>39</v>
      </c>
      <c r="B41" s="73"/>
      <c r="C41" s="73"/>
      <c r="D41" s="33">
        <f>SUM(D39/$D$18)</f>
        <v>180.10204081632651</v>
      </c>
      <c r="E41" s="33">
        <f>SUM(E39/$D$18)</f>
        <v>78.061224489795919</v>
      </c>
      <c r="F41" s="33"/>
    </row>
    <row r="42" spans="1:6" ht="15" customHeight="1" x14ac:dyDescent="0.3">
      <c r="A42" s="17"/>
      <c r="D42" s="23"/>
      <c r="E42" s="23"/>
      <c r="F42" s="23"/>
    </row>
    <row r="43" spans="1:6" ht="16.2" thickBot="1" x14ac:dyDescent="0.35">
      <c r="A43" s="17"/>
      <c r="D43" s="72" t="s">
        <v>29</v>
      </c>
      <c r="E43" s="72"/>
      <c r="F43" s="72"/>
    </row>
    <row r="44" spans="1:6" ht="16.2" thickBot="1" x14ac:dyDescent="0.35">
      <c r="A44" s="17" t="s">
        <v>26</v>
      </c>
      <c r="D44" s="42">
        <f>D21</f>
        <v>70</v>
      </c>
      <c r="E44" s="42">
        <f>E21</f>
        <v>110</v>
      </c>
      <c r="F44" s="42">
        <f>F21</f>
        <v>200</v>
      </c>
    </row>
    <row r="45" spans="1:6" ht="15.6" x14ac:dyDescent="0.3">
      <c r="A45" s="73" t="str">
        <f>"$ Value loss per ton @ "&amp;D18*100&amp;" % loss/year"</f>
        <v>$ Value loss per ton @ 7 % loss/year</v>
      </c>
      <c r="B45" s="73"/>
      <c r="C45" s="73"/>
      <c r="D45" s="23">
        <f>SUM(D21*$D$18)</f>
        <v>4.9000000000000004</v>
      </c>
      <c r="E45" s="23">
        <f>SUM(E21*$D$18)</f>
        <v>7.7000000000000011</v>
      </c>
      <c r="F45" s="23">
        <f>SUM(F21*$D$18)</f>
        <v>14.000000000000002</v>
      </c>
    </row>
    <row r="46" spans="1:6" ht="15.6" x14ac:dyDescent="0.3">
      <c r="A46" s="74" t="s">
        <v>31</v>
      </c>
      <c r="B46" s="74"/>
      <c r="C46" s="74"/>
      <c r="D46" s="23"/>
      <c r="E46" s="23"/>
      <c r="F46" s="23"/>
    </row>
    <row r="47" spans="1:6" ht="15.6" x14ac:dyDescent="0.3">
      <c r="A47" s="17"/>
      <c r="B47" s="1" t="str">
        <f>"Profit or Loss $ per ton ("&amp;D26&amp;" year life)"</f>
        <v>Profit or Loss $ per ton (1 year life)</v>
      </c>
      <c r="D47" s="33">
        <f>SUM($D$45-D39)</f>
        <v>-7.7071428571428573</v>
      </c>
      <c r="E47" s="33">
        <f>SUM($E$45-D39)</f>
        <v>-4.9071428571428566</v>
      </c>
      <c r="F47" s="33">
        <f>SUM($F$45-D39)</f>
        <v>1.3928571428571441</v>
      </c>
    </row>
    <row r="48" spans="1:6" ht="15.6" x14ac:dyDescent="0.3">
      <c r="A48" s="17"/>
      <c r="B48" s="1" t="str">
        <f>"Profit or Loss $ per ton ("&amp;E26&amp;" year life)"</f>
        <v>Profit or Loss $ per ton (3 year life)</v>
      </c>
      <c r="D48" s="33">
        <f>SUM($D$45-E39)</f>
        <v>-0.56428571428571406</v>
      </c>
      <c r="E48" s="33">
        <f>SUM($E$45-E39)</f>
        <v>2.2357142857142867</v>
      </c>
      <c r="F48" s="33">
        <f>SUM($F$45-E39)</f>
        <v>8.5357142857142883</v>
      </c>
    </row>
    <row r="49" spans="1:17" ht="7.5" customHeight="1" x14ac:dyDescent="0.3">
      <c r="A49" s="17"/>
      <c r="D49" s="33"/>
      <c r="E49" s="33"/>
      <c r="F49" s="33"/>
    </row>
    <row r="50" spans="1:17" ht="15.6" x14ac:dyDescent="0.3">
      <c r="A50" s="73" t="s">
        <v>58</v>
      </c>
      <c r="B50" s="73"/>
      <c r="C50" s="73"/>
    </row>
    <row r="51" spans="1:17" ht="15.6" x14ac:dyDescent="0.3">
      <c r="A51" s="17"/>
      <c r="B51" s="1" t="str">
        <f>"% Loss per ton ("&amp;D26&amp;" year tarp life)"</f>
        <v>% Loss per ton (1 year tarp life)</v>
      </c>
      <c r="D51" s="40">
        <f>SUM((D39*100)/D44)/100</f>
        <v>0.18010204081632655</v>
      </c>
      <c r="E51" s="40">
        <f>SUM((D39*100)/E44)/100</f>
        <v>0.11461038961038962</v>
      </c>
      <c r="F51" s="40">
        <f>SUM((D39*100)/F44)/100</f>
        <v>6.3035714285714292E-2</v>
      </c>
    </row>
    <row r="52" spans="1:17" ht="15.6" x14ac:dyDescent="0.3">
      <c r="A52" s="17"/>
      <c r="B52" s="1" t="str">
        <f>"% Loss per ton ("&amp;E26&amp;" year tarp life)"</f>
        <v>% Loss per ton (3 year tarp life)</v>
      </c>
      <c r="D52" s="40">
        <f>SUM((E39*100)/D44)/100</f>
        <v>7.8061224489795925E-2</v>
      </c>
      <c r="E52" s="40">
        <f>SUM((E39*100)/E44)/100</f>
        <v>4.9675324675324671E-2</v>
      </c>
      <c r="F52" s="40">
        <f>SUM((E39*100)/F44)/100</f>
        <v>2.7321428571428573E-2</v>
      </c>
    </row>
    <row r="53" spans="1:17" ht="15.6" x14ac:dyDescent="0.3">
      <c r="F53" s="25"/>
    </row>
    <row r="54" spans="1:17" s="10" customFormat="1" ht="15" customHeight="1" x14ac:dyDescent="0.3">
      <c r="A54" s="70" t="s">
        <v>61</v>
      </c>
      <c r="B54" s="70"/>
      <c r="C54" s="70"/>
      <c r="D54" s="70"/>
      <c r="E54" s="70"/>
      <c r="F54" s="70"/>
      <c r="G54" s="70"/>
      <c r="H54" s="70"/>
    </row>
    <row r="55" spans="1:17" s="10" customFormat="1" ht="15" customHeight="1" x14ac:dyDescent="0.3">
      <c r="A55" s="70"/>
      <c r="B55" s="70"/>
      <c r="C55" s="70"/>
      <c r="D55" s="70"/>
      <c r="E55" s="70"/>
      <c r="F55" s="70"/>
      <c r="G55" s="70"/>
      <c r="H55" s="70"/>
    </row>
    <row r="56" spans="1:17" s="59" customFormat="1" ht="18" customHeight="1" x14ac:dyDescent="0.25">
      <c r="A56" s="11"/>
      <c r="B56" s="11"/>
      <c r="C56" s="11"/>
      <c r="D56" s="11"/>
      <c r="E56" s="12"/>
      <c r="F56" s="58"/>
      <c r="G56" s="58"/>
      <c r="H56" s="65" t="str">
        <f>'Hay Shed'!H57</f>
        <v>July, 2024</v>
      </c>
      <c r="J56" s="12"/>
      <c r="K56" s="66"/>
      <c r="L56" s="67"/>
      <c r="O56" s="60"/>
      <c r="P56" s="61"/>
      <c r="Q56" s="61"/>
    </row>
    <row r="57" spans="1:17" s="59" customFormat="1" ht="21" customHeight="1" x14ac:dyDescent="0.25">
      <c r="A57" s="62"/>
      <c r="B57" s="57"/>
      <c r="C57" s="63"/>
      <c r="D57" s="63"/>
      <c r="E57" s="63"/>
      <c r="F57" s="64"/>
      <c r="O57" s="60"/>
      <c r="P57" s="61"/>
      <c r="Q57" s="61"/>
    </row>
    <row r="58" spans="1:17" s="15" customFormat="1" ht="13.2" x14ac:dyDescent="0.25">
      <c r="A58" s="75"/>
      <c r="B58" s="75"/>
      <c r="D58" s="75"/>
      <c r="E58" s="75"/>
      <c r="F58" s="14"/>
    </row>
    <row r="59" spans="1:17" customFormat="1" ht="13.2" x14ac:dyDescent="0.25">
      <c r="A59" s="67"/>
      <c r="B59" s="67"/>
      <c r="D59" s="67"/>
      <c r="E59" s="67"/>
      <c r="F59" s="16"/>
    </row>
    <row r="60" spans="1:17" customFormat="1" ht="17.100000000000001" customHeight="1" x14ac:dyDescent="0.25">
      <c r="A60" s="11"/>
      <c r="B60" s="11"/>
      <c r="C60" s="11"/>
      <c r="D60" s="11"/>
      <c r="E60" s="11"/>
      <c r="G60" s="11"/>
      <c r="H60" s="12"/>
      <c r="I60" s="11"/>
    </row>
    <row r="61" spans="1:17" customFormat="1" ht="23.25" customHeight="1" x14ac:dyDescent="0.25">
      <c r="A61" s="13"/>
      <c r="B61" s="11"/>
      <c r="C61" s="11"/>
    </row>
    <row r="62" spans="1:17" s="15" customFormat="1" ht="13.2" x14ac:dyDescent="0.25">
      <c r="A62" s="14"/>
      <c r="D62" s="14"/>
    </row>
    <row r="63" spans="1:17" customFormat="1" ht="13.2" x14ac:dyDescent="0.25">
      <c r="A63" s="16"/>
      <c r="D63" s="16"/>
    </row>
  </sheetData>
  <mergeCells count="13">
    <mergeCell ref="A58:B58"/>
    <mergeCell ref="D58:E58"/>
    <mergeCell ref="A6:H6"/>
    <mergeCell ref="D43:F43"/>
    <mergeCell ref="A54:H55"/>
    <mergeCell ref="D31:E31"/>
    <mergeCell ref="A32:C32"/>
    <mergeCell ref="A38:C38"/>
    <mergeCell ref="A39:C39"/>
    <mergeCell ref="A41:C41"/>
    <mergeCell ref="A45:C45"/>
    <mergeCell ref="A46:C46"/>
    <mergeCell ref="A50:C50"/>
  </mergeCells>
  <pageMargins left="0.74803149606299213" right="0.74803149606299213" top="0.98425196850393704" bottom="0.98425196850393704" header="0.51181102362204722" footer="0.51181102362204722"/>
  <pageSetup scale="71" orientation="portrait" r:id="rId1"/>
  <headerFooter alignWithMargins="0"/>
  <colBreaks count="1" manualBreakCount="1">
    <brk id="8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5E44FF-0A69-4D72-A001-B2D13986150F}"/>
</file>

<file path=customXml/itemProps2.xml><?xml version="1.0" encoding="utf-8"?>
<ds:datastoreItem xmlns:ds="http://schemas.openxmlformats.org/officeDocument/2006/customXml" ds:itemID="{86EC9299-6E62-4E16-9D5A-F8BE2987B698}"/>
</file>

<file path=customXml/itemProps3.xml><?xml version="1.0" encoding="utf-8"?>
<ds:datastoreItem xmlns:ds="http://schemas.openxmlformats.org/officeDocument/2006/customXml" ds:itemID="{30649550-A4B1-43CF-A59C-8D4BFB7EB8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Hay Shed</vt:lpstr>
      <vt:lpstr>Hay Tarp</vt:lpstr>
      <vt:lpstr>'Hay Shed'!Print_Area</vt:lpstr>
      <vt:lpstr>'Hay Tarp'!Print_Area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Government of Manitoba</dc:creator>
  <cp:lastModifiedBy>Mashinini, Khosi (ARD)</cp:lastModifiedBy>
  <cp:lastPrinted>2022-10-07T19:39:35Z</cp:lastPrinted>
  <dcterms:created xsi:type="dcterms:W3CDTF">2002-10-29T20:11:25Z</dcterms:created>
  <dcterms:modified xsi:type="dcterms:W3CDTF">2024-07-30T16:05:35Z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