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ME\Data\D03\Farm Management\Production Economics\COP decision support tools\2 - Forage and Livestock Calculators\2025\"/>
    </mc:Choice>
  </mc:AlternateContent>
  <xr:revisionPtr revIDLastSave="0" documentId="13_ncr:1_{3CACA9CE-F420-40B6-A040-7E0FE54EF75B}" xr6:coauthVersionLast="47" xr6:coauthVersionMax="47" xr10:uidLastSave="{00000000-0000-0000-0000-000000000000}"/>
  <workbookProtection workbookAlgorithmName="SHA-512" workbookHashValue="/stEEUPF9XU2NV2vw3Zgl3DHSH7pJ1R3bno1xosL7I0iqdJ7BkHjc3/iM9uqqQLHe942UWvN4LBGK/OnIILlVw==" workbookSaltValue="licbuH/98I8SOihkAZ8+CQ==" workbookSpinCount="100000" lockStructure="1"/>
  <bookViews>
    <workbookView xWindow="-108" yWindow="-108" windowWidth="23256" windowHeight="12576" xr2:uid="{00000000-000D-0000-FFFF-FFFF00000000}"/>
  </bookViews>
  <sheets>
    <sheet name="Cow Lease" sheetId="1" r:id="rId1"/>
  </sheets>
  <definedNames>
    <definedName name="\A" localSheetId="0">#REF!</definedName>
    <definedName name="\A">#REF!</definedName>
    <definedName name="\B" localSheetId="0">#REF!</definedName>
    <definedName name="\B">#REF!</definedName>
    <definedName name="\C">#N/A</definedName>
    <definedName name="\D">#N/A</definedName>
    <definedName name="\E" localSheetId="0">#REF!</definedName>
    <definedName name="\E">#REF!</definedName>
    <definedName name="\F" localSheetId="0">#REF!</definedName>
    <definedName name="\F">#REF!</definedName>
    <definedName name="\H">#N/A</definedName>
    <definedName name="\I">#N/A</definedName>
    <definedName name="\K">#N/A</definedName>
    <definedName name="\L" localSheetId="0">#REF!</definedName>
    <definedName name="\L">#REF!</definedName>
    <definedName name="\N">#N/A</definedName>
    <definedName name="\O" localSheetId="0">#REF!</definedName>
    <definedName name="\O">#REF!</definedName>
    <definedName name="\P">#N/A</definedName>
    <definedName name="\R" localSheetId="0">#REF!</definedName>
    <definedName name="\R">#REF!</definedName>
    <definedName name="\S">#N/A</definedName>
    <definedName name="\T" localSheetId="0">#REF!</definedName>
    <definedName name="\T">#REF!</definedName>
    <definedName name="\U" localSheetId="0">#REF!</definedName>
    <definedName name="\U">#REF!</definedName>
    <definedName name="\W">#N/A</definedName>
    <definedName name="\X">#N/A</definedName>
    <definedName name="\Y" localSheetId="0">#REF!</definedName>
    <definedName name="\Y">#REF!</definedName>
    <definedName name="ALL">#N/A</definedName>
    <definedName name="_xlnm.Print_Area" localSheetId="0">'Cow Lease'!$A$1:$J$95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1" l="1"/>
  <c r="G41" i="1"/>
  <c r="G37" i="1" l="1"/>
  <c r="G51" i="1" l="1"/>
  <c r="I51" i="1" s="1"/>
  <c r="F51" i="1"/>
  <c r="I50" i="1"/>
  <c r="I49" i="1"/>
  <c r="I48" i="1"/>
  <c r="I47" i="1"/>
  <c r="I39" i="1"/>
  <c r="J3" i="1"/>
  <c r="F37" i="1"/>
  <c r="G24" i="1"/>
  <c r="F24" i="1"/>
  <c r="D10" i="1"/>
  <c r="F36" i="1" s="1"/>
  <c r="I36" i="1" s="1"/>
  <c r="F33" i="1"/>
  <c r="I62" i="1"/>
  <c r="I61" i="1" s="1"/>
  <c r="I63" i="1" s="1"/>
  <c r="G78" i="1"/>
  <c r="I54" i="1"/>
  <c r="I40" i="1"/>
  <c r="I38" i="1"/>
  <c r="I35" i="1"/>
  <c r="I34" i="1"/>
  <c r="I32" i="1"/>
  <c r="I31" i="1"/>
  <c r="I30" i="1"/>
  <c r="I29" i="1"/>
  <c r="I28" i="1"/>
  <c r="I27" i="1"/>
  <c r="I23" i="1"/>
  <c r="I22" i="1"/>
  <c r="I21" i="1"/>
  <c r="I20" i="1"/>
  <c r="G43" i="1" l="1"/>
  <c r="G52" i="1" s="1"/>
  <c r="I24" i="1"/>
  <c r="F41" i="1"/>
  <c r="F42" i="1" s="1"/>
  <c r="I33" i="1"/>
  <c r="I37" i="1"/>
  <c r="I41" i="1" l="1"/>
  <c r="I42" i="1" s="1"/>
  <c r="I43" i="1" s="1"/>
  <c r="F43" i="1"/>
  <c r="F52" i="1" s="1"/>
  <c r="F55" i="1" s="1"/>
  <c r="F71" i="1" s="1"/>
  <c r="G55" i="1"/>
  <c r="I52" i="1" l="1"/>
  <c r="F76" i="1"/>
  <c r="F85" i="1"/>
  <c r="I55" i="1"/>
  <c r="F57" i="1" s="1"/>
  <c r="G76" i="1"/>
  <c r="I76" i="1" l="1"/>
  <c r="I77" i="1" s="1"/>
  <c r="F68" i="1"/>
  <c r="F70" i="1" s="1"/>
  <c r="F72" i="1" s="1"/>
  <c r="F67" i="1"/>
  <c r="G57" i="1"/>
  <c r="G67" i="1" l="1"/>
  <c r="G68" i="1"/>
  <c r="G70" i="1" s="1"/>
  <c r="G79" i="1"/>
  <c r="G80" i="1" s="1"/>
  <c r="F79" i="1"/>
  <c r="F80" i="1" s="1"/>
  <c r="G84" i="1" l="1"/>
  <c r="I80" i="1"/>
  <c r="G82" i="1" s="1"/>
  <c r="F84" i="1"/>
  <c r="F86" i="1" s="1"/>
  <c r="F82" i="1" l="1"/>
</calcChain>
</file>

<file path=xl/sharedStrings.xml><?xml version="1.0" encoding="utf-8"?>
<sst xmlns="http://schemas.openxmlformats.org/spreadsheetml/2006/main" count="111" uniqueCount="89">
  <si>
    <t>A.  Operating Costs</t>
  </si>
  <si>
    <t>Owner</t>
  </si>
  <si>
    <t/>
  </si>
  <si>
    <t>Leasee</t>
  </si>
  <si>
    <t>Total Cost</t>
  </si>
  <si>
    <t>1.  Feed Costs</t>
  </si>
  <si>
    <t xml:space="preserve">    1.01   Grain and Concentrates</t>
  </si>
  <si>
    <t xml:space="preserve">    1.02   Forages</t>
  </si>
  <si>
    <t xml:space="preserve">    1.03   Salt &amp; Minerals</t>
  </si>
  <si>
    <t xml:space="preserve">    1.04   Extended Grazing Forages</t>
  </si>
  <si>
    <t>Total Feed Cost</t>
  </si>
  <si>
    <t>2.  Other Operating Costs</t>
  </si>
  <si>
    <t xml:space="preserve">    2.01   Straw</t>
  </si>
  <si>
    <t xml:space="preserve">    2.02   Veterinary Medicine &amp; Supplies</t>
  </si>
  <si>
    <t xml:space="preserve">    2.03   Bull Operating Costs</t>
  </si>
  <si>
    <t xml:space="preserve">    2.04   Fuel, Maintenance &amp; Repairs</t>
  </si>
  <si>
    <t xml:space="preserve">    2.05   Utilities</t>
  </si>
  <si>
    <t xml:space="preserve">    2.06   Marketing &amp; Transportation</t>
  </si>
  <si>
    <t xml:space="preserve">    2.07   Death Loss</t>
  </si>
  <si>
    <t xml:space="preserve">    2.08   Manure Removal</t>
  </si>
  <si>
    <t xml:space="preserve">    2.09   Insurance</t>
  </si>
  <si>
    <t xml:space="preserve">    2.10   Herd Replacement - Cows</t>
  </si>
  <si>
    <t xml:space="preserve">    2.11   Herd Replacement - Bulls</t>
  </si>
  <si>
    <t xml:space="preserve">    2.12   Pasture Rental</t>
  </si>
  <si>
    <t xml:space="preserve">    2.13   Miscellaneous</t>
  </si>
  <si>
    <t>Subtotal Operating Costs</t>
  </si>
  <si>
    <t>Total Operating Costs</t>
  </si>
  <si>
    <t>B.  Fixed Costs</t>
  </si>
  <si>
    <t>3.  Depreciation</t>
  </si>
  <si>
    <t>Total Fixed Costs</t>
  </si>
  <si>
    <t>Total Operating and Fixed Costs</t>
  </si>
  <si>
    <t>C.  Labour</t>
  </si>
  <si>
    <t>Total Contributions</t>
  </si>
  <si>
    <t xml:space="preserve">Total Contributions </t>
  </si>
  <si>
    <t>Estimated Farmgate Revenue</t>
  </si>
  <si>
    <t>Estimated Farmgate</t>
  </si>
  <si>
    <t xml:space="preserve"> Per Cow</t>
  </si>
  <si>
    <t>Gross Revenue  / cow</t>
  </si>
  <si>
    <t>Lease Calculation #1 - Share Split Method</t>
  </si>
  <si>
    <t>Share Split</t>
  </si>
  <si>
    <t>Share of Revenue</t>
  </si>
  <si>
    <t>Net Return Per Cow</t>
  </si>
  <si>
    <t>Cash Rental Per Cow</t>
  </si>
  <si>
    <t>Return to Assets (ROA)</t>
  </si>
  <si>
    <t>Lease Calculation #2 - Flexible Share Calculation Method</t>
  </si>
  <si>
    <t>Total</t>
  </si>
  <si>
    <t>Contribution Share</t>
  </si>
  <si>
    <t>Remaining Revenue</t>
  </si>
  <si>
    <t>Distribution of Surplus Revenue</t>
  </si>
  <si>
    <t>Share of Surplus Revenue</t>
  </si>
  <si>
    <t>Total Revenue Earned</t>
  </si>
  <si>
    <t>Percent Share of Revenue (Total)</t>
  </si>
  <si>
    <r>
      <t>Note:</t>
    </r>
    <r>
      <rPr>
        <sz val="10"/>
        <rFont val="Arial"/>
        <family val="2"/>
      </rPr>
      <t xml:space="preserve"> This budget is only a guide and is not intended to be an in-depth study of the cost of production of this industry. Interpretation and utilization of this information is the responsibility of the user. No liability for decisions based on this publication is assumed. </t>
    </r>
  </si>
  <si>
    <t>Average Cow Weight</t>
  </si>
  <si>
    <t>lbs</t>
  </si>
  <si>
    <t>Operating Interest Rate</t>
  </si>
  <si>
    <t>%</t>
  </si>
  <si>
    <t>/cwt</t>
  </si>
  <si>
    <t xml:space="preserve">Investment Rate  </t>
  </si>
  <si>
    <t>Cull Cow Market Value</t>
  </si>
  <si>
    <t>Calf Crop</t>
  </si>
  <si>
    <t>Steer Calf Weight</t>
  </si>
  <si>
    <t>Heifer Calf Weight</t>
  </si>
  <si>
    <t>Cull Cow Market Price</t>
  </si>
  <si>
    <t>Price (weighted average $ per cwt)</t>
  </si>
  <si>
    <t>Calf weight - average (lbs)</t>
  </si>
  <si>
    <t>Steer Calf Market Price</t>
  </si>
  <si>
    <t>Heifer Calf Market Price</t>
  </si>
  <si>
    <t>Cow Death Loss</t>
  </si>
  <si>
    <t>Cow Market Value</t>
  </si>
  <si>
    <t>/ hd</t>
  </si>
  <si>
    <t>Replacement Heifer Value</t>
  </si>
  <si>
    <t>Bull Market Value</t>
  </si>
  <si>
    <t>Cull Bull Market Value</t>
  </si>
  <si>
    <t>Cow Replacement Rate</t>
  </si>
  <si>
    <t>Cows per Bull</t>
  </si>
  <si>
    <t xml:space="preserve">. . . . . . . . . . . . . . . . . . . . . . . . . . . . . . . . . . . . . . . . . . . . . . . . . . . . . . . . . . . </t>
  </si>
  <si>
    <t>Printed:</t>
  </si>
  <si>
    <t>CowShare Lease Calculator</t>
  </si>
  <si>
    <r>
      <t xml:space="preserve">*** Enter changes to values in </t>
    </r>
    <r>
      <rPr>
        <b/>
        <sz val="10"/>
        <color indexed="12"/>
        <rFont val="Arial"/>
        <family val="2"/>
      </rPr>
      <t>BLUE</t>
    </r>
    <r>
      <rPr>
        <b/>
        <sz val="10"/>
        <color indexed="48"/>
        <rFont val="Arial"/>
        <family val="2"/>
      </rPr>
      <t xml:space="preserve"> </t>
    </r>
    <r>
      <rPr>
        <b/>
        <sz val="10"/>
        <rFont val="Arial"/>
        <family val="2"/>
      </rPr>
      <t>only</t>
    </r>
  </si>
  <si>
    <t>Bull Replacement Rate</t>
  </si>
  <si>
    <t xml:space="preserve">    2.13   Pasture Operating</t>
  </si>
  <si>
    <t xml:space="preserve">    2.14   Operating Interest</t>
  </si>
  <si>
    <t xml:space="preserve">    3.01   Livestock</t>
  </si>
  <si>
    <t xml:space="preserve">    3.02   Buildings</t>
  </si>
  <si>
    <t xml:space="preserve">    3.03   Machinery &amp; Equipment</t>
  </si>
  <si>
    <t xml:space="preserve">    3.04   Pasture Land &amp; Fencing</t>
  </si>
  <si>
    <t>September, 2024</t>
  </si>
  <si>
    <t xml:space="preserve">For more information on agreement,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</si>
</sst>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quot;$&quot;#,##0.00_);\(&quot;$&quot;#,##0.00\)"/>
    <numFmt numFmtId="165" formatCode="&quot;$&quot;#,##0_);\(&quot;$&quot;#,##0\)"/>
    <numFmt numFmtId="166" formatCode="&quot;$&quot;#,##0.00"/>
    <numFmt numFmtId="167" formatCode="&quot;$&quot;#,##0"/>
    <numFmt numFmtId="168" formatCode="&quot;$&quot;#,##0.00_);[Red]\(&quot;$&quot;#,##0.00\)"/>
    <numFmt numFmtId="169" formatCode="&quot;$&quot;#,##0_);[Red]\(&quot;$&quot;#,##0\)"/>
    <numFmt numFmtId="170" formatCode="0.0%"/>
    <numFmt numFmtId="171" formatCode="#,##0.0_);[Red]\(#,##0.0\)"/>
    <numFmt numFmtId="172" formatCode="_-&quot;£&quot;* #,##0_-;\-&quot;£&quot;* #,##0_-;_-&quot;£&quot;* &quot;-&quot;_-;_-@_-"/>
    <numFmt numFmtId="173" formatCode="_-&quot;£&quot;* #,##0.00_-;\-&quot;£&quot;* #,##0.00_-;_-&quot;£&quot;* &quot;-&quot;??_-;_-@_-"/>
    <numFmt numFmtId="174" formatCode="0.0"/>
  </numFmts>
  <fonts count="28" x14ac:knownFonts="1">
    <font>
      <sz val="12"/>
      <name val="Arial"/>
    </font>
    <font>
      <sz val="14"/>
      <name val="Arial"/>
      <family val="2"/>
    </font>
    <font>
      <b/>
      <sz val="12"/>
      <name val="Arial"/>
      <family val="2"/>
    </font>
    <font>
      <sz val="12"/>
      <name val="Arial"/>
      <family val="2"/>
    </font>
    <font>
      <b/>
      <u/>
      <sz val="12"/>
      <name val="Arial"/>
      <family val="2"/>
    </font>
    <font>
      <u/>
      <sz val="12"/>
      <name val="Arial"/>
      <family val="2"/>
    </font>
    <font>
      <b/>
      <sz val="10"/>
      <name val="Arial"/>
      <family val="2"/>
    </font>
    <font>
      <sz val="10"/>
      <name val="Arial"/>
      <family val="2"/>
    </font>
    <font>
      <b/>
      <sz val="12"/>
      <color indexed="12"/>
      <name val="Arial"/>
      <family val="2"/>
    </font>
    <font>
      <sz val="10"/>
      <color indexed="12"/>
      <name val="Arial"/>
      <family val="2"/>
    </font>
    <font>
      <sz val="8"/>
      <name val="Arial"/>
      <family val="2"/>
    </font>
    <font>
      <sz val="11"/>
      <name val="Arial"/>
      <family val="2"/>
    </font>
    <font>
      <b/>
      <sz val="10"/>
      <color indexed="48"/>
      <name val="Arial"/>
      <family val="2"/>
    </font>
    <font>
      <b/>
      <sz val="10"/>
      <color indexed="12"/>
      <name val="Arial"/>
      <family val="2"/>
    </font>
    <font>
      <u/>
      <sz val="10"/>
      <color theme="10"/>
      <name val="Arial"/>
      <family val="2"/>
    </font>
    <font>
      <sz val="14"/>
      <color theme="0"/>
      <name val="Arial"/>
      <family val="2"/>
    </font>
    <font>
      <b/>
      <sz val="12"/>
      <color rgb="FF0000FF"/>
      <name val="Arial"/>
      <family val="2"/>
    </font>
    <font>
      <sz val="12"/>
      <color theme="0"/>
      <name val="Arial"/>
      <family val="2"/>
    </font>
    <font>
      <b/>
      <sz val="12"/>
      <color theme="0"/>
      <name val="Arial"/>
      <family val="2"/>
    </font>
    <font>
      <sz val="11"/>
      <color theme="1"/>
      <name val="Arial"/>
      <family val="2"/>
    </font>
    <font>
      <sz val="22"/>
      <color theme="1"/>
      <name val="Arial"/>
      <family val="2"/>
    </font>
    <font>
      <b/>
      <sz val="14"/>
      <color theme="1"/>
      <name val="Arial"/>
      <family val="2"/>
    </font>
    <font>
      <sz val="8"/>
      <color theme="1"/>
      <name val="Arial"/>
      <family val="2"/>
    </font>
    <font>
      <sz val="10"/>
      <color theme="1"/>
      <name val="Arial"/>
      <family val="2"/>
    </font>
    <font>
      <b/>
      <sz val="10"/>
      <color theme="1"/>
      <name val="Arial"/>
      <family val="2"/>
    </font>
    <font>
      <b/>
      <sz val="11"/>
      <color theme="1"/>
      <name val="Arial"/>
      <family val="2"/>
    </font>
    <font>
      <b/>
      <sz val="12"/>
      <color theme="1"/>
      <name val="Arial"/>
      <family val="2"/>
    </font>
    <font>
      <u/>
      <sz val="11"/>
      <color theme="1"/>
      <name val="Calibri"/>
      <family val="2"/>
      <scheme val="minor"/>
    </font>
  </fonts>
  <fills count="8">
    <fill>
      <patternFill patternType="none"/>
    </fill>
    <fill>
      <patternFill patternType="gray125"/>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indexed="58"/>
        <bgColor indexed="64"/>
      </patternFill>
    </fill>
    <fill>
      <patternFill patternType="solid">
        <fgColor theme="1"/>
        <bgColor indexed="64"/>
      </patternFill>
    </fill>
    <fill>
      <patternFill patternType="solid">
        <fgColor theme="0" tint="-0.14996795556505021"/>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medium">
        <color rgb="FF0000FF"/>
      </left>
      <right style="medium">
        <color rgb="FF0000FF"/>
      </right>
      <top style="medium">
        <color rgb="FF0000FF"/>
      </top>
      <bottom style="medium">
        <color rgb="FF0000FF"/>
      </bottom>
      <diagonal/>
    </border>
    <border>
      <left/>
      <right/>
      <top/>
      <bottom style="thin">
        <color rgb="FF0000FF"/>
      </bottom>
      <diagonal/>
    </border>
  </borders>
  <cellStyleXfs count="26">
    <xf numFmtId="0" fontId="0" fillId="0" borderId="0">
      <alignment vertical="top"/>
    </xf>
    <xf numFmtId="169" fontId="3" fillId="0" borderId="0"/>
    <xf numFmtId="169" fontId="8" fillId="0" borderId="0">
      <protection locked="0"/>
    </xf>
    <xf numFmtId="168" fontId="3" fillId="0" borderId="0"/>
    <xf numFmtId="168" fontId="8" fillId="0" borderId="0">
      <protection locked="0"/>
    </xf>
    <xf numFmtId="38" fontId="3" fillId="0" borderId="0"/>
    <xf numFmtId="38" fontId="8" fillId="0" borderId="0">
      <protection locked="0"/>
    </xf>
    <xf numFmtId="171" fontId="3" fillId="0" borderId="0"/>
    <xf numFmtId="171" fontId="8" fillId="0" borderId="0">
      <protection locked="0"/>
    </xf>
    <xf numFmtId="40" fontId="3" fillId="0" borderId="0"/>
    <xf numFmtId="40" fontId="8" fillId="0" borderId="0">
      <protection locked="0"/>
    </xf>
    <xf numFmtId="0" fontId="14" fillId="0" borderId="0" applyNumberFormat="0" applyFill="0" applyBorder="0" applyAlignment="0" applyProtection="0">
      <alignment vertical="top"/>
      <protection locked="0"/>
    </xf>
    <xf numFmtId="0" fontId="7" fillId="0" borderId="0"/>
    <xf numFmtId="0" fontId="7" fillId="0" borderId="0">
      <alignment vertical="top"/>
    </xf>
    <xf numFmtId="166" fontId="3" fillId="0" borderId="0">
      <alignment vertical="top"/>
    </xf>
    <xf numFmtId="38" fontId="7" fillId="2" borderId="1"/>
    <xf numFmtId="38" fontId="9" fillId="0" borderId="1">
      <protection locked="0"/>
    </xf>
    <xf numFmtId="171" fontId="7" fillId="3" borderId="1"/>
    <xf numFmtId="171" fontId="9" fillId="0" borderId="1">
      <protection locked="0"/>
    </xf>
    <xf numFmtId="40" fontId="7" fillId="3" borderId="1"/>
    <xf numFmtId="40" fontId="9" fillId="0" borderId="1">
      <protection locked="0"/>
    </xf>
    <xf numFmtId="10" fontId="3" fillId="0" borderId="0"/>
    <xf numFmtId="10" fontId="9" fillId="4" borderId="1">
      <protection locked="0"/>
    </xf>
    <xf numFmtId="0" fontId="7" fillId="5" borderId="0"/>
    <xf numFmtId="172" fontId="7" fillId="0" borderId="0" applyFont="0" applyFill="0" applyBorder="0" applyAlignment="0" applyProtection="0"/>
    <xf numFmtId="173" fontId="7" fillId="0" borderId="0" applyFont="0" applyFill="0" applyBorder="0" applyAlignment="0" applyProtection="0"/>
  </cellStyleXfs>
  <cellXfs count="82">
    <xf numFmtId="0" fontId="0" fillId="0" borderId="0" xfId="0">
      <alignment vertical="top"/>
    </xf>
    <xf numFmtId="3" fontId="1" fillId="0" borderId="0" xfId="0" applyNumberFormat="1" applyFont="1" applyAlignment="1"/>
    <xf numFmtId="3" fontId="15" fillId="6" borderId="0" xfId="0" applyNumberFormat="1" applyFont="1" applyFill="1" applyAlignment="1"/>
    <xf numFmtId="3" fontId="2" fillId="0" borderId="0" xfId="0" applyNumberFormat="1" applyFont="1" applyAlignment="1"/>
    <xf numFmtId="3" fontId="3" fillId="0" borderId="0" xfId="0" applyNumberFormat="1" applyFont="1" applyAlignment="1"/>
    <xf numFmtId="164" fontId="4" fillId="0" borderId="0" xfId="0" applyNumberFormat="1" applyFont="1" applyAlignment="1">
      <alignment horizontal="right"/>
    </xf>
    <xf numFmtId="165" fontId="4" fillId="0" borderId="0" xfId="0" applyNumberFormat="1" applyFont="1" applyAlignment="1">
      <alignment horizontal="right"/>
    </xf>
    <xf numFmtId="0" fontId="3" fillId="0" borderId="0" xfId="0" applyFont="1" applyAlignment="1">
      <alignment horizontal="right"/>
    </xf>
    <xf numFmtId="164" fontId="3" fillId="0" borderId="0" xfId="0" applyNumberFormat="1" applyFont="1" applyAlignment="1"/>
    <xf numFmtId="165" fontId="3" fillId="0" borderId="0" xfId="0" applyNumberFormat="1" applyFont="1" applyAlignment="1"/>
    <xf numFmtId="3" fontId="16" fillId="7" borderId="4" xfId="0" applyNumberFormat="1" applyFont="1" applyFill="1" applyBorder="1" applyAlignment="1" applyProtection="1">
      <alignment vertical="center"/>
      <protection locked="0"/>
    </xf>
    <xf numFmtId="166" fontId="3" fillId="0" borderId="0" xfId="9" applyNumberFormat="1"/>
    <xf numFmtId="167" fontId="3" fillId="0" borderId="0" xfId="0" applyNumberFormat="1" applyFont="1" applyAlignment="1"/>
    <xf numFmtId="166" fontId="3" fillId="0" borderId="0" xfId="5" applyNumberFormat="1"/>
    <xf numFmtId="0" fontId="5" fillId="0" borderId="0" xfId="0" applyFont="1" applyAlignment="1"/>
    <xf numFmtId="167" fontId="5" fillId="0" borderId="0" xfId="0" applyNumberFormat="1" applyFont="1" applyAlignment="1"/>
    <xf numFmtId="166" fontId="3" fillId="0" borderId="2" xfId="5" applyNumberFormat="1" applyBorder="1"/>
    <xf numFmtId="0" fontId="2" fillId="0" borderId="0" xfId="0" applyFont="1" applyAlignment="1"/>
    <xf numFmtId="166" fontId="2" fillId="0" borderId="0" xfId="3" applyNumberFormat="1" applyFont="1" applyAlignment="1">
      <alignment horizontal="right"/>
    </xf>
    <xf numFmtId="167" fontId="2" fillId="0" borderId="0" xfId="0" applyNumberFormat="1" applyFont="1" applyAlignment="1"/>
    <xf numFmtId="166" fontId="2" fillId="0" borderId="0" xfId="5" applyNumberFormat="1" applyFont="1"/>
    <xf numFmtId="166" fontId="2" fillId="0" borderId="0" xfId="0" applyNumberFormat="1" applyFont="1" applyAlignment="1"/>
    <xf numFmtId="3" fontId="5" fillId="0" borderId="0" xfId="0" applyNumberFormat="1" applyFont="1" applyAlignment="1"/>
    <xf numFmtId="166" fontId="2" fillId="0" borderId="0" xfId="3" applyNumberFormat="1" applyFont="1"/>
    <xf numFmtId="166" fontId="2" fillId="0" borderId="0" xfId="1" applyNumberFormat="1" applyFont="1"/>
    <xf numFmtId="165" fontId="2" fillId="0" borderId="0" xfId="0" applyNumberFormat="1" applyFont="1" applyAlignment="1"/>
    <xf numFmtId="166" fontId="2" fillId="0" borderId="3" xfId="5" applyNumberFormat="1" applyFont="1" applyBorder="1"/>
    <xf numFmtId="170" fontId="2" fillId="0" borderId="0" xfId="0" applyNumberFormat="1" applyFont="1" applyAlignment="1">
      <alignment horizontal="right"/>
    </xf>
    <xf numFmtId="9" fontId="2" fillId="0" borderId="0" xfId="0" applyNumberFormat="1" applyFont="1" applyAlignment="1"/>
    <xf numFmtId="3" fontId="2" fillId="0" borderId="0" xfId="0" applyNumberFormat="1" applyFont="1" applyAlignment="1">
      <alignment horizontal="right"/>
    </xf>
    <xf numFmtId="3" fontId="16" fillId="0" borderId="5" xfId="0" applyNumberFormat="1" applyFont="1" applyBorder="1" applyAlignment="1" applyProtection="1">
      <protection locked="0"/>
    </xf>
    <xf numFmtId="3" fontId="17" fillId="6" borderId="0" xfId="0" applyNumberFormat="1" applyFont="1" applyFill="1" applyAlignment="1"/>
    <xf numFmtId="3" fontId="18" fillId="6" borderId="0" xfId="0" applyNumberFormat="1" applyFont="1" applyFill="1" applyAlignment="1"/>
    <xf numFmtId="169" fontId="18" fillId="6" borderId="0" xfId="1" applyFont="1" applyFill="1"/>
    <xf numFmtId="167" fontId="2" fillId="0" borderId="0" xfId="5" applyNumberFormat="1" applyFont="1"/>
    <xf numFmtId="170" fontId="2" fillId="0" borderId="0" xfId="0" applyNumberFormat="1" applyFont="1" applyAlignment="1"/>
    <xf numFmtId="164" fontId="2" fillId="0" borderId="0" xfId="0" applyNumberFormat="1" applyFont="1" applyAlignment="1"/>
    <xf numFmtId="9" fontId="16" fillId="0" borderId="0" xfId="0" applyNumberFormat="1" applyFont="1" applyAlignment="1" applyProtection="1">
      <protection locked="0"/>
    </xf>
    <xf numFmtId="0" fontId="0" fillId="0" borderId="0" xfId="0" applyAlignment="1"/>
    <xf numFmtId="0" fontId="3" fillId="0" borderId="0" xfId="13" applyFont="1" applyAlignment="1"/>
    <xf numFmtId="0" fontId="1" fillId="0" borderId="0" xfId="13" applyFont="1" applyAlignment="1"/>
    <xf numFmtId="38" fontId="2" fillId="0" borderId="0" xfId="6" applyFont="1" applyProtection="1"/>
    <xf numFmtId="14" fontId="10" fillId="0" borderId="0" xfId="0" applyNumberFormat="1" applyFont="1" applyAlignment="1">
      <alignment horizontal="right"/>
    </xf>
    <xf numFmtId="166" fontId="2" fillId="0" borderId="0" xfId="4" applyNumberFormat="1" applyFont="1" applyProtection="1"/>
    <xf numFmtId="0" fontId="7" fillId="0" borderId="0" xfId="13" applyAlignment="1"/>
    <xf numFmtId="3" fontId="16" fillId="0" borderId="0" xfId="0" applyNumberFormat="1" applyFont="1" applyAlignment="1" applyProtection="1">
      <alignment vertical="center"/>
      <protection locked="0"/>
    </xf>
    <xf numFmtId="3" fontId="16" fillId="0" borderId="0" xfId="0" applyNumberFormat="1" applyFont="1" applyAlignment="1">
      <alignment vertical="center"/>
    </xf>
    <xf numFmtId="3" fontId="0" fillId="0" borderId="0" xfId="0" applyNumberFormat="1" applyAlignment="1"/>
    <xf numFmtId="0" fontId="19" fillId="0" borderId="0" xfId="0" applyFont="1" applyAlignment="1"/>
    <xf numFmtId="0" fontId="19" fillId="0" borderId="0" xfId="0" applyFont="1" applyAlignment="1">
      <alignment horizontal="center"/>
    </xf>
    <xf numFmtId="0" fontId="20" fillId="0" borderId="0" xfId="0" applyFont="1" applyAlignment="1"/>
    <xf numFmtId="0" fontId="21" fillId="0" borderId="0" xfId="0" applyFont="1" applyAlignment="1"/>
    <xf numFmtId="0" fontId="22" fillId="0" borderId="0" xfId="0" applyFont="1" applyAlignment="1">
      <alignment horizontal="right"/>
    </xf>
    <xf numFmtId="0" fontId="6" fillId="0" borderId="0" xfId="0" applyFont="1" applyAlignment="1"/>
    <xf numFmtId="0" fontId="23" fillId="0" borderId="0" xfId="0" applyFont="1" applyAlignment="1">
      <alignment horizontal="left" vertical="center"/>
    </xf>
    <xf numFmtId="0" fontId="24" fillId="0" borderId="0" xfId="0" applyFont="1" applyAlignment="1"/>
    <xf numFmtId="0" fontId="11" fillId="0" borderId="0" xfId="0" applyFont="1" applyAlignment="1"/>
    <xf numFmtId="0" fontId="24" fillId="0" borderId="2" xfId="0" applyFont="1" applyBorder="1" applyAlignment="1"/>
    <xf numFmtId="0" fontId="26" fillId="0" borderId="2" xfId="0" applyFont="1" applyBorder="1" applyAlignment="1"/>
    <xf numFmtId="17" fontId="25" fillId="0" borderId="2" xfId="0" applyNumberFormat="1" applyFont="1" applyBorder="1" applyAlignment="1">
      <alignment horizontal="right"/>
    </xf>
    <xf numFmtId="0" fontId="24" fillId="0" borderId="0" xfId="0" applyFont="1" applyAlignment="1">
      <alignment horizontal="right"/>
    </xf>
    <xf numFmtId="0" fontId="27" fillId="0" borderId="0" xfId="0" applyFont="1" applyAlignment="1"/>
    <xf numFmtId="166" fontId="11" fillId="0" borderId="0" xfId="14" applyFont="1">
      <alignment vertical="top"/>
    </xf>
    <xf numFmtId="0" fontId="3" fillId="0" borderId="0" xfId="0" applyFont="1" applyAlignment="1"/>
    <xf numFmtId="0" fontId="1" fillId="0" borderId="0" xfId="0" applyFont="1" applyAlignment="1"/>
    <xf numFmtId="174" fontId="0" fillId="0" borderId="0" xfId="0" applyNumberFormat="1" applyAlignment="1"/>
    <xf numFmtId="166" fontId="0" fillId="0" borderId="0" xfId="0" applyNumberFormat="1" applyAlignment="1"/>
    <xf numFmtId="167" fontId="16" fillId="0" borderId="0" xfId="4" applyNumberFormat="1" applyFont="1">
      <protection locked="0"/>
    </xf>
    <xf numFmtId="38" fontId="8" fillId="0" borderId="0" xfId="6">
      <protection locked="0"/>
    </xf>
    <xf numFmtId="38" fontId="16" fillId="0" borderId="0" xfId="10" applyNumberFormat="1" applyFont="1">
      <protection locked="0"/>
    </xf>
    <xf numFmtId="40" fontId="16" fillId="0" borderId="0" xfId="10" applyFont="1">
      <protection locked="0"/>
    </xf>
    <xf numFmtId="166" fontId="16" fillId="0" borderId="0" xfId="4" applyNumberFormat="1" applyFont="1">
      <protection locked="0"/>
    </xf>
    <xf numFmtId="38" fontId="16" fillId="0" borderId="0" xfId="6" applyFont="1">
      <protection locked="0"/>
    </xf>
    <xf numFmtId="0" fontId="25" fillId="0" borderId="0" xfId="0" applyFont="1" applyAlignment="1"/>
    <xf numFmtId="166" fontId="16" fillId="0" borderId="0" xfId="9" applyNumberFormat="1" applyFont="1" applyProtection="1">
      <protection locked="0"/>
    </xf>
    <xf numFmtId="166" fontId="16" fillId="0" borderId="2" xfId="9" applyNumberFormat="1" applyFont="1" applyBorder="1" applyProtection="1">
      <protection locked="0"/>
    </xf>
    <xf numFmtId="166" fontId="16" fillId="0" borderId="0" xfId="0" applyNumberFormat="1" applyFont="1" applyAlignment="1" applyProtection="1">
      <protection locked="0"/>
    </xf>
    <xf numFmtId="166" fontId="2" fillId="0" borderId="3" xfId="3" applyNumberFormat="1" applyFont="1" applyBorder="1"/>
    <xf numFmtId="166" fontId="2" fillId="0" borderId="3" xfId="1" applyNumberFormat="1" applyFont="1" applyBorder="1"/>
    <xf numFmtId="0" fontId="19" fillId="0" borderId="0" xfId="0" applyFont="1" applyAlignment="1">
      <alignment horizontal="left" vertical="center"/>
    </xf>
    <xf numFmtId="3" fontId="6" fillId="0" borderId="0" xfId="0" applyNumberFormat="1" applyFont="1" applyAlignment="1">
      <alignment vertical="top" wrapText="1"/>
    </xf>
    <xf numFmtId="3" fontId="0" fillId="0" borderId="0" xfId="0" applyNumberFormat="1" applyAlignment="1">
      <alignment vertical="top" wrapText="1"/>
    </xf>
  </cellXfs>
  <cellStyles count="26">
    <cellStyle name="Curr ($1,234) L Black" xfId="1" xr:uid="{00000000-0005-0000-0000-000000000000}"/>
    <cellStyle name="Curr ($1,234) U Blue" xfId="2" xr:uid="{00000000-0005-0000-0000-000001000000}"/>
    <cellStyle name="Curr ($1,234.00) L Black" xfId="3" xr:uid="{00000000-0005-0000-0000-000002000000}"/>
    <cellStyle name="Curr ($1,234.00) U Blue" xfId="4" xr:uid="{00000000-0005-0000-0000-000003000000}"/>
    <cellStyle name="Curr (1,234) L Black" xfId="5" xr:uid="{00000000-0005-0000-0000-000004000000}"/>
    <cellStyle name="Curr (1,234) U Blue" xfId="6" xr:uid="{00000000-0005-0000-0000-000005000000}"/>
    <cellStyle name="Curr (1,234.0) L Black" xfId="7" xr:uid="{00000000-0005-0000-0000-000006000000}"/>
    <cellStyle name="Curr (1,234.0) U Blue" xfId="8" xr:uid="{00000000-0005-0000-0000-000007000000}"/>
    <cellStyle name="Curr (1,234.00) L Black" xfId="9" xr:uid="{00000000-0005-0000-0000-000008000000}"/>
    <cellStyle name="Curr (1,234.00) U Blue" xfId="10" xr:uid="{00000000-0005-0000-0000-000009000000}"/>
    <cellStyle name="Hyperlink 2" xfId="11" xr:uid="{00000000-0005-0000-0000-00000A000000}"/>
    <cellStyle name="Normal" xfId="0" builtinId="0"/>
    <cellStyle name="Normal 2" xfId="12" xr:uid="{00000000-0005-0000-0000-00000C000000}"/>
    <cellStyle name="Normal 3" xfId="13" xr:uid="{00000000-0005-0000-0000-00000D000000}"/>
    <cellStyle name="Normal_Farrow-Wean 500" xfId="14" xr:uid="{00000000-0005-0000-0000-00000E000000}"/>
    <cellStyle name="Num (1,234) L Black" xfId="15" xr:uid="{00000000-0005-0000-0000-00000F000000}"/>
    <cellStyle name="Num (1,234) U Blue" xfId="16" xr:uid="{00000000-0005-0000-0000-000010000000}"/>
    <cellStyle name="Num (1,234.0) L Black" xfId="17" xr:uid="{00000000-0005-0000-0000-000011000000}"/>
    <cellStyle name="Num (1,234.0) U Blue" xfId="18" xr:uid="{00000000-0005-0000-0000-000012000000}"/>
    <cellStyle name="Num (1,234.10) L Black" xfId="19" xr:uid="{00000000-0005-0000-0000-000013000000}"/>
    <cellStyle name="Num (1,234.10) U Blue" xfId="20" xr:uid="{00000000-0005-0000-0000-000014000000}"/>
    <cellStyle name="Percent 00.00% L Black" xfId="21" xr:uid="{00000000-0005-0000-0000-000015000000}"/>
    <cellStyle name="Percent 00.00% U Blue" xfId="22" xr:uid="{00000000-0005-0000-0000-000016000000}"/>
    <cellStyle name="Standard_Anpassen der Amortisation" xfId="23" xr:uid="{00000000-0005-0000-0000-000017000000}"/>
    <cellStyle name="Währung [0]_Compiling Utility Macros" xfId="24" xr:uid="{00000000-0005-0000-0000-000018000000}"/>
    <cellStyle name="Währung_Compiling Utility Macros" xfId="25" xr:uid="{00000000-0005-0000-0000-00001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gov.mb.ca/agriculture/farm-management/farm-business-management-contacts.html" TargetMode="External"/><Relationship Id="rId2" Type="http://schemas.openxmlformats.org/officeDocument/2006/relationships/hyperlink" Target="https://www.gov.mb.ca/agriculture/farm-management/farmland-buildings/contracts-and-leases/index.html" TargetMode="External"/><Relationship Id="rId1" Type="http://schemas.openxmlformats.org/officeDocument/2006/relationships/image" Target="../media/image1.jpe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447675</xdr:colOff>
      <xdr:row>0</xdr:row>
      <xdr:rowOff>152400</xdr:rowOff>
    </xdr:from>
    <xdr:to>
      <xdr:col>9</xdr:col>
      <xdr:colOff>523875</xdr:colOff>
      <xdr:row>1</xdr:row>
      <xdr:rowOff>142875</xdr:rowOff>
    </xdr:to>
    <xdr:pic>
      <xdr:nvPicPr>
        <xdr:cNvPr id="1266" name="Picture 2" descr="Government of Manitoba logo.">
          <a:extLst>
            <a:ext uri="{FF2B5EF4-FFF2-40B4-BE49-F238E27FC236}">
              <a16:creationId xmlns:a16="http://schemas.microsoft.com/office/drawing/2014/main" id="{00000000-0008-0000-0000-0000F2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6450" y="152400"/>
          <a:ext cx="1685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190500</xdr:colOff>
      <xdr:row>14</xdr:row>
      <xdr:rowOff>81916</xdr:rowOff>
    </xdr:from>
    <xdr:to>
      <xdr:col>5</xdr:col>
      <xdr:colOff>731520</xdr:colOff>
      <xdr:row>16</xdr:row>
      <xdr:rowOff>38131</xdr:rowOff>
    </xdr:to>
    <xdr:sp macro="" textlink="">
      <xdr:nvSpPr>
        <xdr:cNvPr id="7" name="TextBox 6">
          <a:hlinkClick xmlns:r="http://schemas.openxmlformats.org/officeDocument/2006/relationships" r:id="rId2"/>
          <a:extLst>
            <a:ext uri="{FF2B5EF4-FFF2-40B4-BE49-F238E27FC236}">
              <a16:creationId xmlns:a16="http://schemas.microsoft.com/office/drawing/2014/main" id="{00000000-0008-0000-0000-000007000000}"/>
            </a:ext>
          </a:extLst>
        </xdr:cNvPr>
        <xdr:cNvSpPr txBox="1"/>
      </xdr:nvSpPr>
      <xdr:spPr>
        <a:xfrm>
          <a:off x="2217420" y="3152776"/>
          <a:ext cx="2034540" cy="2457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100" b="1" i="0" u="sng" baseline="0">
              <a:solidFill>
                <a:srgbClr val="0000FF"/>
              </a:solidFill>
              <a:uFill>
                <a:solidFill>
                  <a:srgbClr val="0000FF"/>
                </a:solidFill>
              </a:uFill>
              <a:latin typeface="Arial" pitchFamily="34" charset="0"/>
              <a:cs typeface="Arial" pitchFamily="34" charset="0"/>
            </a:rPr>
            <a:t>Sample Agreements</a:t>
          </a:r>
          <a:endParaRPr lang="en-CA" sz="1100" b="1" u="none" baseline="0">
            <a:solidFill>
              <a:sysClr val="windowText" lastClr="000000"/>
            </a:solidFill>
            <a:latin typeface="Arial" pitchFamily="34" charset="0"/>
            <a:cs typeface="Arial" pitchFamily="34" charset="0"/>
          </a:endParaRPr>
        </a:p>
      </xdr:txBody>
    </xdr:sp>
    <xdr:clientData/>
  </xdr:twoCellAnchor>
  <xdr:twoCellAnchor editAs="oneCell">
    <xdr:from>
      <xdr:col>3</xdr:col>
      <xdr:colOff>53820</xdr:colOff>
      <xdr:row>91</xdr:row>
      <xdr:rowOff>64068</xdr:rowOff>
    </xdr:from>
    <xdr:to>
      <xdr:col>7</xdr:col>
      <xdr:colOff>410298</xdr:colOff>
      <xdr:row>94</xdr:row>
      <xdr:rowOff>123154</xdr:rowOff>
    </xdr:to>
    <xdr:pic>
      <xdr:nvPicPr>
        <xdr:cNvPr id="8" name="Picture 5" descr="Contact Us box including a link to the Farm Management Specialists contact info.">
          <a:hlinkClick xmlns:r="http://schemas.openxmlformats.org/officeDocument/2006/relationships" r:id="rId3" tooltip="Click here for a list of Farm Management contacts."/>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120745" y="16675668"/>
          <a:ext cx="3728328" cy="7734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U95"/>
  <sheetViews>
    <sheetView showGridLines="0" tabSelected="1" zoomScaleNormal="100" workbookViewId="0"/>
  </sheetViews>
  <sheetFormatPr defaultColWidth="8.90625" defaultRowHeight="15" customHeight="1" x14ac:dyDescent="0.3"/>
  <cols>
    <col min="1" max="1" width="1.90625" style="1" customWidth="1"/>
    <col min="2" max="2" width="13.36328125" style="1" customWidth="1"/>
    <col min="3" max="3" width="8.90625" style="1"/>
    <col min="4" max="4" width="10.81640625" style="1" customWidth="1"/>
    <col min="5" max="5" width="7" style="1" customWidth="1"/>
    <col min="6" max="7" width="10.81640625" style="1" customWidth="1"/>
    <col min="8" max="8" width="8" style="1" customWidth="1"/>
    <col min="9" max="9" width="10.81640625" style="1" customWidth="1"/>
    <col min="10" max="10" width="7.1796875" style="1" customWidth="1"/>
    <col min="11" max="13" width="8.90625" style="1"/>
    <col min="14" max="14" width="0" style="1" hidden="1" customWidth="1"/>
    <col min="15" max="16384" width="8.90625" style="1"/>
  </cols>
  <sheetData>
    <row r="1" spans="1:21" s="38" customFormat="1" ht="27" customHeight="1" x14ac:dyDescent="0.25">
      <c r="A1" s="48"/>
      <c r="B1" s="48"/>
      <c r="C1" s="49"/>
      <c r="D1" s="49"/>
      <c r="E1" s="49"/>
      <c r="F1" s="49"/>
    </row>
    <row r="2" spans="1:21" s="38" customFormat="1" ht="27.6" x14ac:dyDescent="0.45">
      <c r="A2" s="50" t="s">
        <v>76</v>
      </c>
      <c r="B2" s="48"/>
      <c r="C2" s="49"/>
      <c r="D2" s="49"/>
      <c r="E2" s="49"/>
      <c r="F2" s="49"/>
    </row>
    <row r="3" spans="1:21" s="38" customFormat="1" ht="17.399999999999999" x14ac:dyDescent="0.3">
      <c r="A3" s="51" t="s">
        <v>78</v>
      </c>
      <c r="B3" s="48"/>
      <c r="C3" s="49"/>
      <c r="D3" s="49"/>
      <c r="I3" s="52" t="s">
        <v>77</v>
      </c>
      <c r="J3" s="42">
        <f ca="1">TODAY()</f>
        <v>45566</v>
      </c>
    </row>
    <row r="4" spans="1:21" s="38" customFormat="1" x14ac:dyDescent="0.25">
      <c r="A4" s="53" t="s">
        <v>79</v>
      </c>
      <c r="B4" s="48"/>
      <c r="C4" s="49"/>
      <c r="D4" s="49"/>
      <c r="I4" s="52"/>
      <c r="J4" s="42"/>
    </row>
    <row r="5" spans="1:21" ht="7.5" customHeight="1" x14ac:dyDescent="0.3"/>
    <row r="6" spans="1:21" s="47" customFormat="1" ht="15.75" customHeight="1" x14ac:dyDescent="0.3">
      <c r="A6" s="4" t="s">
        <v>69</v>
      </c>
      <c r="D6" s="67">
        <v>2600</v>
      </c>
      <c r="E6" s="4" t="s">
        <v>70</v>
      </c>
      <c r="F6" s="4" t="s">
        <v>72</v>
      </c>
      <c r="H6" s="67">
        <v>5000</v>
      </c>
      <c r="I6" s="4" t="s">
        <v>70</v>
      </c>
      <c r="J6" s="42"/>
    </row>
    <row r="7" spans="1:21" s="40" customFormat="1" ht="15.75" customHeight="1" x14ac:dyDescent="0.3">
      <c r="A7" s="4" t="s">
        <v>53</v>
      </c>
      <c r="D7" s="68">
        <v>1350</v>
      </c>
      <c r="E7" s="47" t="s">
        <v>54</v>
      </c>
      <c r="F7" s="39" t="s">
        <v>75</v>
      </c>
      <c r="H7" s="69">
        <v>25</v>
      </c>
      <c r="J7" s="39"/>
      <c r="K7" s="39"/>
      <c r="L7" s="39"/>
      <c r="M7" s="39"/>
      <c r="N7" s="39"/>
      <c r="O7" s="39"/>
      <c r="P7" s="39"/>
      <c r="Q7" s="39"/>
      <c r="R7" s="39"/>
      <c r="S7" s="39"/>
      <c r="T7" s="39"/>
      <c r="U7" s="39"/>
    </row>
    <row r="8" spans="1:21" s="40" customFormat="1" ht="15.75" customHeight="1" x14ac:dyDescent="0.3">
      <c r="A8" s="39" t="s">
        <v>68</v>
      </c>
      <c r="D8" s="70">
        <v>1.25</v>
      </c>
      <c r="E8" s="47" t="s">
        <v>56</v>
      </c>
      <c r="F8" s="4" t="s">
        <v>80</v>
      </c>
      <c r="G8" s="47"/>
      <c r="H8" s="69">
        <v>25</v>
      </c>
      <c r="I8" s="47" t="s">
        <v>56</v>
      </c>
      <c r="K8" s="39"/>
      <c r="L8" s="39"/>
      <c r="M8" s="39"/>
      <c r="N8" s="39"/>
      <c r="O8" s="39"/>
      <c r="P8" s="39"/>
      <c r="Q8" s="39"/>
      <c r="R8" s="39"/>
      <c r="S8" s="39"/>
      <c r="T8" s="39"/>
      <c r="U8" s="39"/>
    </row>
    <row r="9" spans="1:21" s="47" customFormat="1" ht="17.399999999999999" x14ac:dyDescent="0.3">
      <c r="A9" s="4" t="s">
        <v>63</v>
      </c>
      <c r="C9" s="40"/>
      <c r="D9" s="71">
        <v>175</v>
      </c>
      <c r="E9" s="47" t="s">
        <v>57</v>
      </c>
      <c r="F9" s="4" t="s">
        <v>73</v>
      </c>
      <c r="G9" s="40"/>
      <c r="H9" s="67">
        <v>3500</v>
      </c>
      <c r="I9" s="4" t="s">
        <v>70</v>
      </c>
    </row>
    <row r="10" spans="1:21" s="47" customFormat="1" ht="17.399999999999999" x14ac:dyDescent="0.3">
      <c r="A10" s="4" t="s">
        <v>59</v>
      </c>
      <c r="C10" s="40"/>
      <c r="D10" s="43">
        <f>SUM(D7/100)*D9</f>
        <v>2362.5</v>
      </c>
      <c r="F10" s="4" t="s">
        <v>60</v>
      </c>
      <c r="H10" s="69">
        <v>95</v>
      </c>
      <c r="I10" s="47" t="s">
        <v>56</v>
      </c>
    </row>
    <row r="11" spans="1:21" s="47" customFormat="1" ht="17.399999999999999" x14ac:dyDescent="0.3">
      <c r="A11" s="4" t="s">
        <v>74</v>
      </c>
      <c r="C11" s="40"/>
      <c r="D11" s="69">
        <v>12</v>
      </c>
      <c r="E11" s="47" t="s">
        <v>56</v>
      </c>
      <c r="F11" s="4" t="s">
        <v>61</v>
      </c>
      <c r="H11" s="72">
        <v>600</v>
      </c>
      <c r="I11" s="47" t="s">
        <v>54</v>
      </c>
    </row>
    <row r="12" spans="1:21" s="47" customFormat="1" ht="17.399999999999999" x14ac:dyDescent="0.3">
      <c r="A12" s="4" t="s">
        <v>71</v>
      </c>
      <c r="C12" s="40"/>
      <c r="D12" s="67">
        <v>3600</v>
      </c>
      <c r="E12" s="4" t="s">
        <v>70</v>
      </c>
      <c r="F12" s="4" t="s">
        <v>66</v>
      </c>
      <c r="H12" s="71">
        <v>380</v>
      </c>
      <c r="I12" s="47" t="s">
        <v>57</v>
      </c>
    </row>
    <row r="13" spans="1:21" s="47" customFormat="1" ht="15.6" x14ac:dyDescent="0.3">
      <c r="A13" s="4" t="s">
        <v>55</v>
      </c>
      <c r="B13" s="39"/>
      <c r="D13" s="70">
        <v>7.5</v>
      </c>
      <c r="E13" s="47" t="s">
        <v>56</v>
      </c>
      <c r="F13" s="4" t="s">
        <v>62</v>
      </c>
      <c r="H13" s="72">
        <v>550</v>
      </c>
      <c r="I13" s="47" t="s">
        <v>54</v>
      </c>
    </row>
    <row r="14" spans="1:21" s="47" customFormat="1" ht="15.6" x14ac:dyDescent="0.3">
      <c r="A14" s="4" t="s">
        <v>58</v>
      </c>
      <c r="B14" s="39"/>
      <c r="D14" s="70">
        <v>4</v>
      </c>
      <c r="E14" s="47" t="s">
        <v>56</v>
      </c>
      <c r="F14" s="4" t="s">
        <v>67</v>
      </c>
      <c r="H14" s="71">
        <v>350</v>
      </c>
      <c r="I14" s="47" t="s">
        <v>57</v>
      </c>
    </row>
    <row r="15" spans="1:21" s="40" customFormat="1" ht="7.5" customHeight="1" x14ac:dyDescent="0.3">
      <c r="A15" s="39"/>
      <c r="B15" s="44"/>
      <c r="C15" s="39"/>
      <c r="D15" s="39"/>
      <c r="E15" s="39"/>
      <c r="F15" s="39"/>
      <c r="G15" s="39"/>
      <c r="H15" s="39"/>
      <c r="I15" s="39"/>
      <c r="J15" s="39"/>
      <c r="K15" s="39"/>
      <c r="L15" s="39"/>
      <c r="M15" s="39"/>
      <c r="N15" s="39"/>
      <c r="O15" s="39"/>
      <c r="P15" s="39"/>
      <c r="Q15" s="39"/>
      <c r="R15" s="39"/>
      <c r="S15" s="39"/>
      <c r="T15" s="39"/>
      <c r="U15" s="39"/>
    </row>
    <row r="16" spans="1:21" s="56" customFormat="1" ht="15.75" customHeight="1" x14ac:dyDescent="0.25">
      <c r="A16" s="79" t="s">
        <v>88</v>
      </c>
      <c r="C16" s="73"/>
      <c r="D16" s="73"/>
    </row>
    <row r="17" spans="1:14" s="38" customFormat="1" ht="7.5" customHeight="1" x14ac:dyDescent="0.25">
      <c r="A17" s="54"/>
      <c r="C17" s="55"/>
      <c r="D17" s="55"/>
    </row>
    <row r="18" spans="1:14" ht="15" customHeight="1" x14ac:dyDescent="0.3">
      <c r="A18" s="3" t="s">
        <v>0</v>
      </c>
      <c r="C18" s="4"/>
      <c r="D18" s="4"/>
      <c r="E18" s="4"/>
      <c r="F18" s="5" t="s">
        <v>1</v>
      </c>
      <c r="G18" s="6" t="s">
        <v>3</v>
      </c>
      <c r="H18" s="6"/>
      <c r="I18" s="6" t="s">
        <v>4</v>
      </c>
      <c r="N18" s="7" t="s">
        <v>1</v>
      </c>
    </row>
    <row r="19" spans="1:14" ht="15" customHeight="1" x14ac:dyDescent="0.3">
      <c r="B19" s="3" t="s">
        <v>5</v>
      </c>
      <c r="C19" s="4"/>
      <c r="D19" s="4"/>
      <c r="E19" s="4"/>
      <c r="F19" s="8"/>
      <c r="G19" s="9"/>
      <c r="H19" s="9"/>
      <c r="I19" s="9"/>
      <c r="N19" s="7" t="s">
        <v>3</v>
      </c>
    </row>
    <row r="20" spans="1:14" ht="15" customHeight="1" x14ac:dyDescent="0.3">
      <c r="B20" s="4" t="s">
        <v>6</v>
      </c>
      <c r="C20" s="4"/>
      <c r="D20" s="4"/>
      <c r="E20" s="45"/>
      <c r="F20" s="74">
        <v>0</v>
      </c>
      <c r="G20" s="74">
        <v>83.07</v>
      </c>
      <c r="H20" s="12"/>
      <c r="I20" s="13">
        <f>SUM(G20+F20)</f>
        <v>83.07</v>
      </c>
    </row>
    <row r="21" spans="1:14" ht="15" customHeight="1" x14ac:dyDescent="0.3">
      <c r="B21" s="4" t="s">
        <v>7</v>
      </c>
      <c r="C21" s="4"/>
      <c r="D21" s="4"/>
      <c r="E21" s="45"/>
      <c r="F21" s="74">
        <v>0</v>
      </c>
      <c r="G21" s="74">
        <v>288.77999999999997</v>
      </c>
      <c r="H21" s="12"/>
      <c r="I21" s="13">
        <f>SUM(G21+F21)</f>
        <v>288.77999999999997</v>
      </c>
    </row>
    <row r="22" spans="1:14" ht="15" customHeight="1" x14ac:dyDescent="0.3">
      <c r="B22" s="4" t="s">
        <v>8</v>
      </c>
      <c r="C22" s="4"/>
      <c r="D22" s="4"/>
      <c r="E22" s="45"/>
      <c r="F22" s="74">
        <v>0</v>
      </c>
      <c r="G22" s="74">
        <v>42.09</v>
      </c>
      <c r="H22" s="15"/>
      <c r="I22" s="13">
        <f>SUM(G22+F22)</f>
        <v>42.09</v>
      </c>
    </row>
    <row r="23" spans="1:14" ht="15" customHeight="1" x14ac:dyDescent="0.3">
      <c r="B23" s="4" t="s">
        <v>9</v>
      </c>
      <c r="C23" s="4"/>
      <c r="D23" s="4"/>
      <c r="E23" s="45"/>
      <c r="F23" s="75">
        <v>0</v>
      </c>
      <c r="G23" s="75">
        <v>41.65</v>
      </c>
      <c r="H23" s="15"/>
      <c r="I23" s="16">
        <f>SUM(G23+F23)</f>
        <v>41.65</v>
      </c>
    </row>
    <row r="24" spans="1:14" ht="15" customHeight="1" x14ac:dyDescent="0.3">
      <c r="B24" s="17" t="s">
        <v>10</v>
      </c>
      <c r="C24" s="4"/>
      <c r="D24" s="4"/>
      <c r="E24" s="4"/>
      <c r="F24" s="18">
        <f>SUM(F20:F23)</f>
        <v>0</v>
      </c>
      <c r="G24" s="18">
        <f>SUM(G20:G23)</f>
        <v>455.58999999999992</v>
      </c>
      <c r="H24" s="19"/>
      <c r="I24" s="18">
        <f>SUM(I20:I23)</f>
        <v>455.58999999999992</v>
      </c>
    </row>
    <row r="25" spans="1:14" ht="8.1" customHeight="1" x14ac:dyDescent="0.3">
      <c r="B25" s="17"/>
      <c r="C25" s="4"/>
      <c r="D25" s="4"/>
      <c r="E25" s="4"/>
      <c r="F25" s="21"/>
      <c r="G25" s="19"/>
      <c r="H25" s="19"/>
      <c r="I25" s="19"/>
    </row>
    <row r="26" spans="1:14" ht="15" customHeight="1" x14ac:dyDescent="0.3">
      <c r="B26" s="3" t="s">
        <v>11</v>
      </c>
      <c r="C26" s="4"/>
      <c r="D26" s="4"/>
      <c r="E26" s="4"/>
      <c r="F26" s="8" t="s">
        <v>2</v>
      </c>
      <c r="G26" s="4"/>
      <c r="H26" s="4"/>
      <c r="I26" s="4"/>
    </row>
    <row r="27" spans="1:14" ht="15" customHeight="1" x14ac:dyDescent="0.3">
      <c r="B27" s="4" t="s">
        <v>12</v>
      </c>
      <c r="C27" s="4"/>
      <c r="D27" s="4"/>
      <c r="E27" s="46"/>
      <c r="F27" s="74">
        <v>0</v>
      </c>
      <c r="G27" s="74">
        <v>70</v>
      </c>
      <c r="H27" s="4"/>
      <c r="I27" s="13">
        <f t="shared" ref="I27:I40" si="0">SUM(G27+F27)</f>
        <v>70</v>
      </c>
    </row>
    <row r="28" spans="1:14" ht="15" customHeight="1" x14ac:dyDescent="0.3">
      <c r="B28" s="4" t="s">
        <v>13</v>
      </c>
      <c r="C28" s="4"/>
      <c r="D28" s="4"/>
      <c r="E28" s="46"/>
      <c r="F28" s="74">
        <v>0</v>
      </c>
      <c r="G28" s="74">
        <v>25.34</v>
      </c>
      <c r="H28" s="4"/>
      <c r="I28" s="13">
        <f t="shared" si="0"/>
        <v>25.34</v>
      </c>
    </row>
    <row r="29" spans="1:14" ht="15" customHeight="1" x14ac:dyDescent="0.3">
      <c r="B29" s="4" t="s">
        <v>14</v>
      </c>
      <c r="C29" s="4"/>
      <c r="D29" s="4"/>
      <c r="E29" s="46"/>
      <c r="F29" s="74">
        <v>0</v>
      </c>
      <c r="G29" s="74">
        <v>33.9</v>
      </c>
      <c r="H29" s="4"/>
      <c r="I29" s="13">
        <f t="shared" si="0"/>
        <v>33.9</v>
      </c>
    </row>
    <row r="30" spans="1:14" ht="15" customHeight="1" x14ac:dyDescent="0.3">
      <c r="B30" s="4" t="s">
        <v>15</v>
      </c>
      <c r="C30" s="4"/>
      <c r="D30" s="4"/>
      <c r="E30" s="4"/>
      <c r="F30" s="74">
        <v>0</v>
      </c>
      <c r="G30" s="74">
        <v>34.11</v>
      </c>
      <c r="H30" s="4"/>
      <c r="I30" s="13">
        <f t="shared" si="0"/>
        <v>34.11</v>
      </c>
    </row>
    <row r="31" spans="1:14" ht="15" customHeight="1" x14ac:dyDescent="0.3">
      <c r="B31" s="4" t="s">
        <v>16</v>
      </c>
      <c r="C31" s="4"/>
      <c r="D31" s="4"/>
      <c r="E31" s="4"/>
      <c r="F31" s="74">
        <v>0</v>
      </c>
      <c r="G31" s="74">
        <v>9.69</v>
      </c>
      <c r="H31" s="4"/>
      <c r="I31" s="13">
        <f t="shared" si="0"/>
        <v>9.69</v>
      </c>
    </row>
    <row r="32" spans="1:14" ht="15" customHeight="1" x14ac:dyDescent="0.3">
      <c r="B32" s="4" t="s">
        <v>17</v>
      </c>
      <c r="C32" s="4"/>
      <c r="D32" s="4"/>
      <c r="E32" s="4"/>
      <c r="F32" s="74">
        <v>0</v>
      </c>
      <c r="G32" s="74">
        <v>37.76</v>
      </c>
      <c r="H32" s="4"/>
      <c r="I32" s="13">
        <f t="shared" si="0"/>
        <v>37.76</v>
      </c>
    </row>
    <row r="33" spans="1:9" ht="15" customHeight="1" x14ac:dyDescent="0.3">
      <c r="B33" s="4" t="s">
        <v>18</v>
      </c>
      <c r="C33" s="4"/>
      <c r="D33" s="4"/>
      <c r="E33" s="4"/>
      <c r="F33" s="11">
        <f>SUM(D6*(D8/100))</f>
        <v>32.5</v>
      </c>
      <c r="H33" s="4"/>
      <c r="I33" s="13">
        <f t="shared" si="0"/>
        <v>32.5</v>
      </c>
    </row>
    <row r="34" spans="1:9" ht="15" customHeight="1" x14ac:dyDescent="0.3">
      <c r="B34" s="4" t="s">
        <v>19</v>
      </c>
      <c r="C34" s="4"/>
      <c r="D34" s="4"/>
      <c r="E34" s="4"/>
      <c r="F34" s="74">
        <v>0</v>
      </c>
      <c r="G34" s="74">
        <v>10.84</v>
      </c>
      <c r="H34" s="4"/>
      <c r="I34" s="13">
        <f t="shared" si="0"/>
        <v>10.84</v>
      </c>
    </row>
    <row r="35" spans="1:9" ht="15" customHeight="1" x14ac:dyDescent="0.3">
      <c r="B35" s="4" t="s">
        <v>20</v>
      </c>
      <c r="C35" s="4"/>
      <c r="D35" s="4"/>
      <c r="E35" s="4"/>
      <c r="F35" s="76">
        <v>11.7</v>
      </c>
      <c r="G35" s="74">
        <v>4.68</v>
      </c>
      <c r="H35" s="4"/>
      <c r="I35" s="13">
        <f t="shared" si="0"/>
        <v>16.38</v>
      </c>
    </row>
    <row r="36" spans="1:9" ht="15" customHeight="1" thickBot="1" x14ac:dyDescent="0.35">
      <c r="B36" s="4" t="s">
        <v>21</v>
      </c>
      <c r="C36" s="4"/>
      <c r="D36" s="4"/>
      <c r="E36" s="4"/>
      <c r="F36" s="11">
        <f>SUM(D12-D10)*D11/100</f>
        <v>148.5</v>
      </c>
      <c r="H36" s="4"/>
      <c r="I36" s="13">
        <f t="shared" si="0"/>
        <v>148.5</v>
      </c>
    </row>
    <row r="37" spans="1:9" ht="15" customHeight="1" thickBot="1" x14ac:dyDescent="0.35">
      <c r="B37" s="4" t="s">
        <v>22</v>
      </c>
      <c r="C37" s="4"/>
      <c r="D37" s="4"/>
      <c r="E37" s="10" t="s">
        <v>1</v>
      </c>
      <c r="F37" s="11">
        <f>IF(E37="Owner",(((H6-H9)*(H8/100))/H7)+((((H6+H9)/2)*(D14/100))/H7),0)</f>
        <v>21.8</v>
      </c>
      <c r="G37" s="11">
        <f>IF(E37="Leasee",(((H6-H9)*(H8/100))/H7)+((((H6+H9)/2)*(D14/100))/H7),0)</f>
        <v>0</v>
      </c>
      <c r="H37" s="4"/>
      <c r="I37" s="13">
        <f t="shared" si="0"/>
        <v>21.8</v>
      </c>
    </row>
    <row r="38" spans="1:9" ht="15" customHeight="1" x14ac:dyDescent="0.3">
      <c r="B38" s="4" t="s">
        <v>23</v>
      </c>
      <c r="C38" s="4"/>
      <c r="D38" s="4"/>
      <c r="E38" s="4"/>
      <c r="F38" s="74">
        <v>0</v>
      </c>
      <c r="G38" s="74">
        <v>59.375</v>
      </c>
      <c r="H38" s="14"/>
      <c r="I38" s="13">
        <f t="shared" si="0"/>
        <v>59.375</v>
      </c>
    </row>
    <row r="39" spans="1:9" ht="15" customHeight="1" x14ac:dyDescent="0.3">
      <c r="B39" s="4" t="s">
        <v>81</v>
      </c>
      <c r="C39" s="4"/>
      <c r="D39" s="4"/>
      <c r="E39" s="4"/>
      <c r="F39" s="74">
        <v>0</v>
      </c>
      <c r="G39" s="74">
        <v>34.765106382978729</v>
      </c>
      <c r="H39" s="14"/>
      <c r="I39" s="13">
        <f>SUM(G39+F39)</f>
        <v>34.765106382978729</v>
      </c>
    </row>
    <row r="40" spans="1:9" ht="15" customHeight="1" x14ac:dyDescent="0.3">
      <c r="B40" s="4" t="s">
        <v>24</v>
      </c>
      <c r="C40" s="4"/>
      <c r="D40" s="4"/>
      <c r="E40" s="4"/>
      <c r="F40" s="75">
        <v>0</v>
      </c>
      <c r="G40" s="75">
        <v>3.33</v>
      </c>
      <c r="H40" s="14"/>
      <c r="I40" s="16">
        <f t="shared" si="0"/>
        <v>3.33</v>
      </c>
    </row>
    <row r="41" spans="1:9" ht="15" customHeight="1" x14ac:dyDescent="0.3">
      <c r="B41" s="4" t="s">
        <v>25</v>
      </c>
      <c r="C41" s="4"/>
      <c r="D41" s="4"/>
      <c r="E41" s="4"/>
      <c r="F41" s="11">
        <f>SUM(F24:F40)</f>
        <v>214.5</v>
      </c>
      <c r="G41" s="11">
        <f>SUM(G24:G40)</f>
        <v>779.38010638297874</v>
      </c>
      <c r="H41" s="4"/>
      <c r="I41" s="11">
        <f>SUM(I24:I40)</f>
        <v>993.88010638297874</v>
      </c>
    </row>
    <row r="42" spans="1:9" ht="15" customHeight="1" x14ac:dyDescent="0.3">
      <c r="B42" s="4" t="s">
        <v>82</v>
      </c>
      <c r="C42" s="4"/>
      <c r="D42" s="4"/>
      <c r="E42" s="4"/>
      <c r="F42" s="16">
        <f>SUM(F41/2)*$D$13/100</f>
        <v>8.0437499999999993</v>
      </c>
      <c r="G42" s="16">
        <f>SUM(G41/2)*$D$13/100</f>
        <v>29.226753989361704</v>
      </c>
      <c r="H42" s="22"/>
      <c r="I42" s="16">
        <f>SUM(I41/2)*$D$13/100</f>
        <v>37.270503989361707</v>
      </c>
    </row>
    <row r="43" spans="1:9" ht="15" customHeight="1" x14ac:dyDescent="0.3">
      <c r="B43" s="17" t="s">
        <v>26</v>
      </c>
      <c r="C43" s="17"/>
      <c r="D43" s="17"/>
      <c r="E43" s="17"/>
      <c r="F43" s="24">
        <f>SUM(F41:F42)</f>
        <v>222.54374999999999</v>
      </c>
      <c r="G43" s="24">
        <f>SUM(G41:G42)</f>
        <v>808.60686037234041</v>
      </c>
      <c r="H43" s="25"/>
      <c r="I43" s="24">
        <f>SUM(I41:I42)</f>
        <v>1031.1506103723405</v>
      </c>
    </row>
    <row r="44" spans="1:9" ht="8.1" customHeight="1" x14ac:dyDescent="0.3">
      <c r="B44" s="17"/>
      <c r="C44" s="17"/>
      <c r="D44" s="17"/>
      <c r="E44" s="17"/>
      <c r="F44" s="21"/>
      <c r="G44" s="19"/>
      <c r="H44" s="25"/>
      <c r="I44" s="19"/>
    </row>
    <row r="45" spans="1:9" ht="15" customHeight="1" x14ac:dyDescent="0.3">
      <c r="A45" s="17" t="s">
        <v>27</v>
      </c>
      <c r="C45" s="4"/>
      <c r="D45" s="4"/>
      <c r="E45" s="4"/>
      <c r="F45" s="4"/>
      <c r="G45" s="4"/>
      <c r="H45" s="4"/>
      <c r="I45" s="4"/>
    </row>
    <row r="46" spans="1:9" ht="15" customHeight="1" x14ac:dyDescent="0.3">
      <c r="B46" s="3" t="s">
        <v>28</v>
      </c>
      <c r="C46" s="4"/>
      <c r="D46" s="4"/>
      <c r="E46" s="4"/>
      <c r="F46" s="4"/>
      <c r="G46" s="4"/>
      <c r="H46" s="4"/>
      <c r="I46" s="4"/>
    </row>
    <row r="47" spans="1:9" ht="15" customHeight="1" x14ac:dyDescent="0.3">
      <c r="B47" s="4" t="s">
        <v>83</v>
      </c>
      <c r="C47" s="4"/>
      <c r="D47" s="4"/>
      <c r="E47" s="4"/>
      <c r="F47" s="74">
        <v>72.37</v>
      </c>
      <c r="G47" s="11"/>
      <c r="H47" s="4"/>
      <c r="I47" s="13">
        <f t="shared" ref="I47:I52" si="1">SUM(G47+F47)</f>
        <v>72.37</v>
      </c>
    </row>
    <row r="48" spans="1:9" ht="15" customHeight="1" x14ac:dyDescent="0.3">
      <c r="B48" s="4" t="s">
        <v>84</v>
      </c>
      <c r="C48" s="4"/>
      <c r="D48" s="4"/>
      <c r="E48" s="4"/>
      <c r="G48" s="74">
        <v>23</v>
      </c>
      <c r="H48" s="4"/>
      <c r="I48" s="13">
        <f t="shared" si="1"/>
        <v>23</v>
      </c>
    </row>
    <row r="49" spans="1:10" ht="15" customHeight="1" x14ac:dyDescent="0.3">
      <c r="B49" s="4" t="s">
        <v>85</v>
      </c>
      <c r="C49" s="4"/>
      <c r="D49" s="4"/>
      <c r="E49" s="4"/>
      <c r="G49" s="74">
        <v>92.75</v>
      </c>
      <c r="H49" s="4"/>
      <c r="I49" s="13">
        <f t="shared" si="1"/>
        <v>92.75</v>
      </c>
    </row>
    <row r="50" spans="1:10" ht="15" customHeight="1" x14ac:dyDescent="0.3">
      <c r="B50" s="4" t="s">
        <v>86</v>
      </c>
      <c r="C50" s="4"/>
      <c r="D50" s="4"/>
      <c r="E50" s="4"/>
      <c r="G50" s="74">
        <v>64.400000000000006</v>
      </c>
      <c r="H50" s="4"/>
      <c r="I50" s="13">
        <f t="shared" si="1"/>
        <v>64.400000000000006</v>
      </c>
    </row>
    <row r="51" spans="1:10" ht="15" customHeight="1" x14ac:dyDescent="0.3">
      <c r="B51" s="17" t="s">
        <v>29</v>
      </c>
      <c r="C51" s="17"/>
      <c r="D51" s="17"/>
      <c r="E51" s="17"/>
      <c r="F51" s="77">
        <f>SUM(F47:F50)</f>
        <v>72.37</v>
      </c>
      <c r="G51" s="78">
        <f>SUM(G47:G50)</f>
        <v>180.15</v>
      </c>
      <c r="H51" s="25"/>
      <c r="I51" s="26">
        <f t="shared" si="1"/>
        <v>252.52</v>
      </c>
    </row>
    <row r="52" spans="1:10" ht="15" customHeight="1" x14ac:dyDescent="0.3">
      <c r="B52" s="17" t="s">
        <v>30</v>
      </c>
      <c r="C52" s="17"/>
      <c r="D52" s="17"/>
      <c r="E52" s="17"/>
      <c r="F52" s="23">
        <f>F43+F51</f>
        <v>294.91374999999999</v>
      </c>
      <c r="G52" s="24">
        <f>G43+G51</f>
        <v>988.75686037234038</v>
      </c>
      <c r="H52" s="25"/>
      <c r="I52" s="20">
        <f t="shared" si="1"/>
        <v>1283.6706103723404</v>
      </c>
    </row>
    <row r="53" spans="1:10" ht="8.1" customHeight="1" x14ac:dyDescent="0.3">
      <c r="B53" s="17"/>
      <c r="C53" s="17"/>
      <c r="D53" s="17"/>
      <c r="E53" s="17"/>
      <c r="F53" s="21"/>
      <c r="G53" s="19"/>
      <c r="H53" s="25"/>
      <c r="I53" s="19"/>
    </row>
    <row r="54" spans="1:10" ht="15" customHeight="1" x14ac:dyDescent="0.3">
      <c r="A54" s="17" t="s">
        <v>31</v>
      </c>
      <c r="C54" s="17"/>
      <c r="D54" s="17"/>
      <c r="E54" s="17"/>
      <c r="F54" s="75">
        <v>0</v>
      </c>
      <c r="G54" s="75">
        <v>216</v>
      </c>
      <c r="H54" s="17"/>
      <c r="I54" s="16">
        <f>SUM(G54+F54)</f>
        <v>216</v>
      </c>
    </row>
    <row r="55" spans="1:10" ht="15" customHeight="1" x14ac:dyDescent="0.3">
      <c r="A55" s="17" t="s">
        <v>32</v>
      </c>
      <c r="C55" s="17"/>
      <c r="D55" s="17"/>
      <c r="E55" s="17"/>
      <c r="F55" s="23">
        <f>F52+F54</f>
        <v>294.91374999999999</v>
      </c>
      <c r="G55" s="23">
        <f>G52+I54</f>
        <v>1204.7568603723403</v>
      </c>
      <c r="H55" s="17"/>
      <c r="I55" s="20">
        <f>SUM(G55+F55)</f>
        <v>1499.6706103723402</v>
      </c>
    </row>
    <row r="56" spans="1:10" ht="7.5" customHeight="1" x14ac:dyDescent="0.3">
      <c r="A56" s="17"/>
      <c r="C56" s="17"/>
      <c r="D56" s="17"/>
      <c r="E56" s="17"/>
      <c r="F56" s="23"/>
      <c r="G56" s="23"/>
      <c r="H56" s="17"/>
      <c r="I56" s="20"/>
    </row>
    <row r="57" spans="1:10" ht="15" customHeight="1" x14ac:dyDescent="0.3">
      <c r="A57" s="3" t="s">
        <v>33</v>
      </c>
      <c r="B57" s="4"/>
      <c r="C57" s="4"/>
      <c r="D57" s="4"/>
      <c r="E57" s="4"/>
      <c r="F57" s="27">
        <f>ROUND(F55/I55,3)</f>
        <v>0.19700000000000001</v>
      </c>
      <c r="G57" s="27">
        <f>ROUND(G55/I55,3)</f>
        <v>0.80300000000000005</v>
      </c>
      <c r="H57" s="4"/>
      <c r="I57" s="28"/>
    </row>
    <row r="58" spans="1:10" ht="7.5" customHeight="1" x14ac:dyDescent="0.3">
      <c r="B58" s="4"/>
      <c r="C58" s="4"/>
      <c r="D58" s="4"/>
      <c r="E58" s="4"/>
      <c r="F58" s="29"/>
      <c r="G58" s="6"/>
      <c r="H58" s="4"/>
      <c r="I58" s="30"/>
    </row>
    <row r="59" spans="1:10" ht="15" customHeight="1" x14ac:dyDescent="0.3">
      <c r="A59" s="2"/>
      <c r="B59" s="2"/>
      <c r="C59" s="31"/>
      <c r="D59" s="32" t="s">
        <v>34</v>
      </c>
      <c r="E59" s="31"/>
      <c r="F59" s="2"/>
      <c r="G59" s="33"/>
      <c r="H59" s="31"/>
      <c r="I59" s="31"/>
      <c r="J59" s="31"/>
    </row>
    <row r="60" spans="1:10" ht="15" customHeight="1" x14ac:dyDescent="0.3">
      <c r="A60" s="3" t="s">
        <v>35</v>
      </c>
      <c r="C60" s="4"/>
      <c r="D60" s="4"/>
      <c r="E60" s="4"/>
      <c r="F60" s="5"/>
      <c r="G60" s="6"/>
      <c r="H60" s="4"/>
      <c r="I60" s="5" t="s">
        <v>36</v>
      </c>
    </row>
    <row r="61" spans="1:10" ht="15" customHeight="1" x14ac:dyDescent="0.3">
      <c r="B61" s="4" t="s">
        <v>64</v>
      </c>
      <c r="C61" s="4"/>
      <c r="D61" s="4"/>
      <c r="E61" s="4"/>
      <c r="G61" s="6"/>
      <c r="H61" s="4"/>
      <c r="I61" s="43">
        <f>ROUND((((H12*(H11/100))+(H14*(H13/100)))/2)/(I62/100),2)</f>
        <v>365.65</v>
      </c>
    </row>
    <row r="62" spans="1:10" ht="15" customHeight="1" x14ac:dyDescent="0.3">
      <c r="B62" s="4" t="s">
        <v>65</v>
      </c>
      <c r="C62" s="4"/>
      <c r="D62" s="4"/>
      <c r="E62" s="4"/>
      <c r="G62" s="6"/>
      <c r="H62" s="4"/>
      <c r="I62" s="41">
        <f>AVERAGE(H11,H13)</f>
        <v>575</v>
      </c>
    </row>
    <row r="63" spans="1:10" ht="15" customHeight="1" x14ac:dyDescent="0.3">
      <c r="B63" s="4" t="s">
        <v>37</v>
      </c>
      <c r="C63" s="4"/>
      <c r="D63" s="4"/>
      <c r="E63" s="4"/>
      <c r="H63" s="4"/>
      <c r="I63" s="21">
        <f>SUM(I61*I62/100)*H10/100</f>
        <v>1997.3631250000003</v>
      </c>
    </row>
    <row r="64" spans="1:10" ht="8.1" customHeight="1" x14ac:dyDescent="0.3">
      <c r="B64" s="4"/>
      <c r="C64" s="4"/>
      <c r="D64" s="4"/>
      <c r="E64" s="4"/>
      <c r="F64" s="21"/>
      <c r="G64" s="34"/>
      <c r="H64" s="4"/>
      <c r="I64" s="4"/>
    </row>
    <row r="65" spans="1:10" ht="15" customHeight="1" x14ac:dyDescent="0.3">
      <c r="A65" s="2"/>
      <c r="B65" s="2"/>
      <c r="C65" s="31"/>
      <c r="D65" s="32" t="s">
        <v>38</v>
      </c>
      <c r="E65" s="31"/>
      <c r="F65" s="2"/>
      <c r="G65" s="33"/>
      <c r="H65" s="31"/>
      <c r="I65" s="31"/>
      <c r="J65" s="31"/>
    </row>
    <row r="66" spans="1:10" ht="15" customHeight="1" x14ac:dyDescent="0.3">
      <c r="B66" s="4"/>
      <c r="C66" s="4"/>
      <c r="D66" s="4"/>
      <c r="E66" s="4"/>
      <c r="F66" s="5" t="s">
        <v>1</v>
      </c>
      <c r="G66" s="6" t="s">
        <v>3</v>
      </c>
      <c r="H66" s="6"/>
      <c r="I66" s="6"/>
    </row>
    <row r="67" spans="1:10" ht="15" customHeight="1" x14ac:dyDescent="0.3">
      <c r="A67" s="3" t="s">
        <v>39</v>
      </c>
      <c r="B67" s="4"/>
      <c r="C67" s="4"/>
      <c r="D67" s="4"/>
      <c r="E67" s="4"/>
      <c r="F67" s="35">
        <f>F57</f>
        <v>0.19700000000000001</v>
      </c>
      <c r="G67" s="35">
        <f>G57</f>
        <v>0.80300000000000005</v>
      </c>
      <c r="I67" s="28"/>
    </row>
    <row r="68" spans="1:10" ht="15" customHeight="1" x14ac:dyDescent="0.3">
      <c r="A68" s="3" t="s">
        <v>40</v>
      </c>
      <c r="B68" s="4"/>
      <c r="C68" s="4"/>
      <c r="D68" s="4"/>
      <c r="E68" s="4"/>
      <c r="F68" s="21">
        <f>SUM(F57*I63)</f>
        <v>393.48053562500007</v>
      </c>
      <c r="G68" s="21">
        <f>SUM(G57*I63)</f>
        <v>1603.8825893750004</v>
      </c>
      <c r="H68" s="4"/>
      <c r="I68" s="21"/>
    </row>
    <row r="69" spans="1:10" ht="7.5" customHeight="1" x14ac:dyDescent="0.3">
      <c r="A69" s="3"/>
      <c r="B69" s="4"/>
      <c r="C69" s="4"/>
      <c r="D69" s="4"/>
      <c r="E69" s="4"/>
      <c r="F69" s="21"/>
      <c r="G69" s="21"/>
      <c r="H69" s="4"/>
      <c r="I69" s="21"/>
    </row>
    <row r="70" spans="1:10" ht="15" customHeight="1" x14ac:dyDescent="0.3">
      <c r="A70" s="3" t="s">
        <v>41</v>
      </c>
      <c r="B70" s="4"/>
      <c r="C70" s="4"/>
      <c r="D70" s="4"/>
      <c r="E70" s="4"/>
      <c r="F70" s="36">
        <f>SUM(F68-F55)</f>
        <v>98.56678562500008</v>
      </c>
      <c r="G70" s="36">
        <f>SUM(G68-G55)</f>
        <v>399.12572900266014</v>
      </c>
      <c r="H70" s="4"/>
      <c r="I70" s="21"/>
    </row>
    <row r="71" spans="1:10" ht="15" customHeight="1" x14ac:dyDescent="0.3">
      <c r="A71" s="3" t="s">
        <v>42</v>
      </c>
      <c r="B71" s="4"/>
      <c r="C71" s="4"/>
      <c r="D71" s="4"/>
      <c r="E71" s="4"/>
      <c r="F71" s="36">
        <f>F55</f>
        <v>294.91374999999999</v>
      </c>
      <c r="G71" s="36"/>
      <c r="H71" s="4"/>
      <c r="I71" s="21"/>
    </row>
    <row r="72" spans="1:10" ht="15" customHeight="1" x14ac:dyDescent="0.3">
      <c r="A72" s="3" t="s">
        <v>43</v>
      </c>
      <c r="B72" s="3"/>
      <c r="C72" s="4"/>
      <c r="D72" s="4"/>
      <c r="E72" s="4"/>
      <c r="F72" s="35">
        <f>IF($E$37="Owner",SUM((F47+F70)/(D6+(H6*(1/H7)))),SUM((F47+F70)/(D6)))</f>
        <v>6.1048852008928602E-2</v>
      </c>
      <c r="H72" s="4"/>
      <c r="I72" s="35"/>
    </row>
    <row r="73" spans="1:10" ht="8.1" customHeight="1" x14ac:dyDescent="0.3">
      <c r="B73" s="4"/>
      <c r="C73" s="4"/>
      <c r="D73" s="4"/>
      <c r="E73" s="4"/>
      <c r="H73" s="4"/>
      <c r="I73" s="4"/>
    </row>
    <row r="74" spans="1:10" ht="15" customHeight="1" x14ac:dyDescent="0.3">
      <c r="A74" s="2"/>
      <c r="B74" s="2"/>
      <c r="C74" s="31"/>
      <c r="D74" s="32" t="s">
        <v>44</v>
      </c>
      <c r="E74" s="31"/>
      <c r="F74" s="2"/>
      <c r="G74" s="33"/>
      <c r="H74" s="31"/>
      <c r="I74" s="31"/>
      <c r="J74" s="31"/>
    </row>
    <row r="75" spans="1:10" ht="15" customHeight="1" x14ac:dyDescent="0.3">
      <c r="B75" s="4"/>
      <c r="C75" s="4"/>
      <c r="D75" s="4"/>
      <c r="E75" s="4"/>
      <c r="F75" s="5" t="s">
        <v>1</v>
      </c>
      <c r="G75" s="6" t="s">
        <v>3</v>
      </c>
      <c r="H75" s="6"/>
      <c r="I75" s="6" t="s">
        <v>45</v>
      </c>
    </row>
    <row r="76" spans="1:10" ht="15" customHeight="1" x14ac:dyDescent="0.3">
      <c r="A76" s="3" t="s">
        <v>46</v>
      </c>
      <c r="B76" s="4"/>
      <c r="C76" s="4"/>
      <c r="D76" s="4"/>
      <c r="E76" s="4"/>
      <c r="F76" s="21">
        <f>F55</f>
        <v>294.91374999999999</v>
      </c>
      <c r="G76" s="21">
        <f>G55</f>
        <v>1204.7568603723403</v>
      </c>
      <c r="I76" s="21">
        <f>SUM(G76+F76)</f>
        <v>1499.6706103723402</v>
      </c>
    </row>
    <row r="77" spans="1:10" ht="15" customHeight="1" x14ac:dyDescent="0.3">
      <c r="A77" s="3" t="s">
        <v>47</v>
      </c>
      <c r="B77" s="4"/>
      <c r="C77" s="4"/>
      <c r="D77" s="4"/>
      <c r="E77" s="4"/>
      <c r="F77" s="21"/>
      <c r="G77" s="21"/>
      <c r="H77" s="4"/>
      <c r="I77" s="21">
        <f>SUM(I63-I76)</f>
        <v>497.6925146276601</v>
      </c>
    </row>
    <row r="78" spans="1:10" ht="15" customHeight="1" x14ac:dyDescent="0.3">
      <c r="A78" s="3" t="s">
        <v>48</v>
      </c>
      <c r="B78" s="4"/>
      <c r="C78" s="4"/>
      <c r="D78" s="4"/>
      <c r="E78" s="4"/>
      <c r="F78" s="37">
        <v>0.5</v>
      </c>
      <c r="G78" s="28">
        <f>SUM(1-F78)</f>
        <v>0.5</v>
      </c>
      <c r="H78" s="4"/>
      <c r="I78" s="21"/>
    </row>
    <row r="79" spans="1:10" ht="15" customHeight="1" x14ac:dyDescent="0.3">
      <c r="A79" s="3" t="s">
        <v>49</v>
      </c>
      <c r="B79" s="4"/>
      <c r="C79" s="4"/>
      <c r="D79" s="4"/>
      <c r="E79" s="4"/>
      <c r="F79" s="21">
        <f>SUM(I77*F78)</f>
        <v>248.84625731383005</v>
      </c>
      <c r="G79" s="21">
        <f>SUM(I77*G78)</f>
        <v>248.84625731383005</v>
      </c>
      <c r="H79" s="4"/>
      <c r="I79" s="21"/>
    </row>
    <row r="80" spans="1:10" ht="15" customHeight="1" x14ac:dyDescent="0.3">
      <c r="A80" s="3" t="s">
        <v>50</v>
      </c>
      <c r="B80" s="4"/>
      <c r="C80" s="4"/>
      <c r="D80" s="4"/>
      <c r="E80" s="4"/>
      <c r="F80" s="21">
        <f>SUM(F76+F79)</f>
        <v>543.7600073138301</v>
      </c>
      <c r="G80" s="21">
        <f>SUM(G76+G79)</f>
        <v>1453.6031176861702</v>
      </c>
      <c r="H80" s="4"/>
      <c r="I80" s="21">
        <f>SUM(G80+F80)</f>
        <v>1997.3631250000003</v>
      </c>
    </row>
    <row r="81" spans="1:16" ht="7.5" customHeight="1" x14ac:dyDescent="0.3">
      <c r="A81" s="3"/>
      <c r="B81" s="4"/>
      <c r="C81" s="4"/>
      <c r="D81" s="4"/>
      <c r="E81" s="4"/>
      <c r="F81" s="21"/>
      <c r="G81" s="21"/>
      <c r="H81" s="4"/>
      <c r="I81" s="21"/>
    </row>
    <row r="82" spans="1:16" ht="15" customHeight="1" x14ac:dyDescent="0.3">
      <c r="A82" s="3" t="s">
        <v>51</v>
      </c>
      <c r="B82" s="4"/>
      <c r="C82" s="4"/>
      <c r="D82" s="4"/>
      <c r="E82" s="4"/>
      <c r="F82" s="35">
        <f>SUM(F80/I80)</f>
        <v>0.27223893367603352</v>
      </c>
      <c r="G82" s="35">
        <f>SUM(G80/I80)</f>
        <v>0.72776106632396653</v>
      </c>
      <c r="H82" s="4"/>
      <c r="I82" s="21"/>
    </row>
    <row r="83" spans="1:16" ht="7.5" customHeight="1" x14ac:dyDescent="0.3">
      <c r="A83" s="3"/>
      <c r="B83" s="4"/>
      <c r="C83" s="4"/>
      <c r="D83" s="4"/>
      <c r="E83" s="4"/>
      <c r="F83" s="35"/>
      <c r="G83" s="21"/>
      <c r="H83" s="4"/>
      <c r="I83" s="21"/>
    </row>
    <row r="84" spans="1:16" ht="15" customHeight="1" x14ac:dyDescent="0.3">
      <c r="A84" s="3" t="s">
        <v>41</v>
      </c>
      <c r="B84" s="4"/>
      <c r="C84" s="4"/>
      <c r="D84" s="4"/>
      <c r="E84" s="4"/>
      <c r="F84" s="36">
        <f>SUM(F80-F76)</f>
        <v>248.84625731383011</v>
      </c>
      <c r="G84" s="36">
        <f>SUM(G80-G76)</f>
        <v>248.84625731382994</v>
      </c>
      <c r="H84" s="4"/>
      <c r="I84" s="21"/>
    </row>
    <row r="85" spans="1:16" ht="15" customHeight="1" x14ac:dyDescent="0.3">
      <c r="A85" s="3" t="s">
        <v>42</v>
      </c>
      <c r="B85" s="4"/>
      <c r="C85" s="4"/>
      <c r="D85" s="4"/>
      <c r="E85" s="4"/>
      <c r="F85" s="36">
        <f>F55</f>
        <v>294.91374999999999</v>
      </c>
      <c r="G85" s="36"/>
      <c r="H85" s="4"/>
      <c r="I85" s="21"/>
    </row>
    <row r="86" spans="1:16" ht="15" customHeight="1" x14ac:dyDescent="0.3">
      <c r="A86" s="3" t="s">
        <v>43</v>
      </c>
      <c r="B86" s="3"/>
      <c r="C86" s="4"/>
      <c r="D86" s="4"/>
      <c r="E86" s="4"/>
      <c r="F86" s="35">
        <f>IF($E$37="Owner",SUM((F47+F84)/(D6+(H6*(1/H7)))),SUM((F47+F84)/(D6)))</f>
        <v>0.11472009189779647</v>
      </c>
      <c r="H86" s="4"/>
      <c r="I86" s="35"/>
    </row>
    <row r="87" spans="1:16" ht="8.1" customHeight="1" x14ac:dyDescent="0.3"/>
    <row r="88" spans="1:16" ht="15" customHeight="1" x14ac:dyDescent="0.3">
      <c r="B88" s="80" t="s">
        <v>52</v>
      </c>
      <c r="C88" s="81"/>
      <c r="D88" s="81"/>
      <c r="E88" s="81"/>
      <c r="F88" s="81"/>
      <c r="G88" s="81"/>
      <c r="H88" s="81"/>
      <c r="I88" s="81"/>
    </row>
    <row r="89" spans="1:16" ht="15" customHeight="1" x14ac:dyDescent="0.3">
      <c r="B89" s="81"/>
      <c r="C89" s="81"/>
      <c r="D89" s="81"/>
      <c r="E89" s="81"/>
      <c r="F89" s="81"/>
      <c r="G89" s="81"/>
      <c r="H89" s="81"/>
      <c r="I89" s="81"/>
    </row>
    <row r="90" spans="1:16" ht="15" customHeight="1" x14ac:dyDescent="0.3">
      <c r="B90" s="81"/>
      <c r="C90" s="81"/>
      <c r="D90" s="81"/>
      <c r="E90" s="81"/>
      <c r="F90" s="81"/>
      <c r="G90" s="81"/>
      <c r="H90" s="81"/>
      <c r="I90" s="81"/>
    </row>
    <row r="91" spans="1:16" s="38" customFormat="1" ht="19.5" customHeight="1" x14ac:dyDescent="0.3">
      <c r="A91" s="57"/>
      <c r="B91" s="57"/>
      <c r="C91" s="57"/>
      <c r="D91" s="57"/>
      <c r="E91" s="57"/>
      <c r="F91" s="57"/>
      <c r="G91" s="57"/>
      <c r="H91" s="58"/>
      <c r="I91" s="58"/>
      <c r="J91" s="59" t="s">
        <v>87</v>
      </c>
      <c r="K91" s="60"/>
      <c r="L91" s="61"/>
    </row>
    <row r="92" spans="1:16" s="38" customFormat="1" ht="17.25" customHeight="1" x14ac:dyDescent="0.3">
      <c r="A92" s="63"/>
      <c r="B92" s="63"/>
      <c r="C92" s="63"/>
      <c r="D92" s="63"/>
      <c r="E92" s="63"/>
      <c r="F92" s="63"/>
      <c r="G92" s="63"/>
      <c r="H92" s="63"/>
      <c r="I92" s="64"/>
      <c r="J92" s="64"/>
      <c r="K92" s="64"/>
      <c r="L92" s="64"/>
      <c r="N92" s="65"/>
      <c r="O92" s="66"/>
      <c r="P92" s="66"/>
    </row>
    <row r="93" spans="1:16" s="38" customFormat="1" ht="21" customHeight="1" x14ac:dyDescent="0.3">
      <c r="A93" s="63"/>
      <c r="B93" s="63"/>
      <c r="C93" s="63"/>
      <c r="D93" s="63"/>
      <c r="E93" s="63"/>
      <c r="F93" s="63"/>
      <c r="G93" s="63"/>
      <c r="H93" s="63"/>
      <c r="I93" s="64"/>
      <c r="J93" s="64"/>
      <c r="K93" s="64"/>
      <c r="L93" s="64"/>
      <c r="N93" s="65"/>
      <c r="O93" s="66"/>
      <c r="P93" s="66"/>
    </row>
    <row r="94" spans="1:16" s="62" customFormat="1" ht="17.399999999999999" x14ac:dyDescent="0.3">
      <c r="A94" s="63"/>
      <c r="B94" s="63"/>
      <c r="C94" s="63"/>
      <c r="D94" s="63"/>
      <c r="E94" s="63"/>
      <c r="F94" s="63"/>
      <c r="G94" s="63"/>
      <c r="H94" s="63"/>
      <c r="I94" s="64"/>
      <c r="J94" s="64"/>
      <c r="K94" s="64"/>
      <c r="L94" s="64"/>
    </row>
    <row r="95" spans="1:16" s="62" customFormat="1" ht="17.399999999999999" x14ac:dyDescent="0.3">
      <c r="A95" s="63"/>
      <c r="B95" s="63"/>
      <c r="C95" s="63"/>
      <c r="D95" s="63"/>
      <c r="E95" s="63"/>
      <c r="F95" s="63"/>
      <c r="G95" s="63"/>
      <c r="H95" s="63"/>
      <c r="I95" s="64"/>
      <c r="J95" s="64"/>
      <c r="K95" s="64"/>
      <c r="L95" s="64"/>
    </row>
  </sheetData>
  <sheetProtection algorithmName="SHA-512" hashValue="1FAnI3btWRuumGqsGDHVj7tJ2okE/6x9MHVwg7p9MYsWCOwF9yP5vIzoUV6VFQfZevkKx057G+j/CPwAOE7VyQ==" saltValue="oOtIPqQZfw6/G/mM6dAhRQ==" spinCount="100000" sheet="1" objects="1" scenarios="1"/>
  <mergeCells count="1">
    <mergeCell ref="B88:I90"/>
  </mergeCells>
  <dataValidations disablePrompts="1" count="1">
    <dataValidation type="list" allowBlank="1" showInputMessage="1" showErrorMessage="1" sqref="E37" xr:uid="{00000000-0002-0000-0000-000000000000}">
      <formula1>$N$18:$N$19</formula1>
    </dataValidation>
  </dataValidations>
  <printOptions horizontalCentered="1"/>
  <pageMargins left="0.74803149606299213" right="0.74803149606299213" top="0.59055118110236227" bottom="0.55118110236220474" header="0.51181102362204722" footer="0.31496062992125984"/>
  <pageSetup scale="81" firstPageNumber="4" fitToHeight="2" orientation="portrait" useFirstPageNumber="1" r:id="rId1"/>
  <headerFooter alignWithMargins="0"/>
  <rowBreaks count="1" manualBreakCount="1">
    <brk id="57"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C3257931C4EB4CBE667AF33D71167E" ma:contentTypeVersion="3" ma:contentTypeDescription="Create a new document." ma:contentTypeScope="" ma:versionID="40765f1e47717a1969b3d26f47aa1f88">
  <xsd:schema xmlns:xsd="http://www.w3.org/2001/XMLSchema" xmlns:xs="http://www.w3.org/2001/XMLSchema" xmlns:p="http://schemas.microsoft.com/office/2006/metadata/properties" xmlns:ns1="http://schemas.microsoft.com/sharepoint/v3" targetNamespace="http://schemas.microsoft.com/office/2006/metadata/properties" ma:root="true" ma:fieldsID="b665880aa3952302b15396eac48c3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DE48E54-7BCE-4418-8C36-D0DB737BC3CD}">
  <ds:schemaRefs>
    <ds:schemaRef ds:uri="http://schemas.microsoft.com/sharepoint/v3/contenttype/forms"/>
  </ds:schemaRefs>
</ds:datastoreItem>
</file>

<file path=customXml/itemProps2.xml><?xml version="1.0" encoding="utf-8"?>
<ds:datastoreItem xmlns:ds="http://schemas.openxmlformats.org/officeDocument/2006/customXml" ds:itemID="{6ADF2CA1-8F43-49CC-8DC7-CB88A358B7B3}"/>
</file>

<file path=customXml/itemProps3.xml><?xml version="1.0" encoding="utf-8"?>
<ds:datastoreItem xmlns:ds="http://schemas.openxmlformats.org/officeDocument/2006/customXml" ds:itemID="{5865BFD5-5ADD-4AE3-8745-07CA7594CF2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Cow Lease</vt:lpstr>
      <vt:lpstr>'Cow Lease'!Print_Area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CowShare Lease Calculator</dc:title>
  <dc:creator>Roy Arnott</dc:creator>
  <cp:lastModifiedBy>Berthelette, Crystal</cp:lastModifiedBy>
  <cp:lastPrinted>2024-09-18T15:13:26Z</cp:lastPrinted>
  <dcterms:created xsi:type="dcterms:W3CDTF">2015-02-02T19:59:27Z</dcterms:created>
  <dcterms:modified xsi:type="dcterms:W3CDTF">2024-10-01T16:11:37Z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0x01010007C3257931C4EB4CBE667AF33D71167E</vt:lpwstr>
  </property>
</Properties>
</file>